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A mettre sur le site\Carriere\"/>
    </mc:Choice>
  </mc:AlternateContent>
  <xr:revisionPtr revIDLastSave="0" documentId="8_{5C41079F-3264-4018-8838-EE9BE9B34AAF}" xr6:coauthVersionLast="36" xr6:coauthVersionMax="36" xr10:uidLastSave="{00000000-0000-0000-0000-000000000000}"/>
  <bookViews>
    <workbookView showHorizontalScroll="0" xWindow="0" yWindow="0" windowWidth="20160" windowHeight="9420" xr2:uid="{00000000-000D-0000-FFFF-FFFF00000000}"/>
  </bookViews>
  <sheets>
    <sheet name="Agent " sheetId="4" r:id="rId1"/>
    <sheet name="Etat des services" sheetId="10" state="hidden" r:id="rId2"/>
    <sheet name="Activité valorisante " sheetId="11" state="hidden" r:id="rId3"/>
    <sheet name="paramètres" sheetId="9" state="hidden" r:id="rId4"/>
  </sheets>
  <definedNames>
    <definedName name="encadrement">paramètres!$A$33:$B$37</definedName>
    <definedName name="_xlnm.Print_Area" localSheetId="0">'Agent '!$A$1:$D$71</definedName>
    <definedName name="_xlnm.Print_Area" localSheetId="1">'Etat des services'!$A$1:$H$40</definedName>
  </definedNames>
  <calcPr calcId="191029"/>
</workbook>
</file>

<file path=xl/calcChain.xml><?xml version="1.0" encoding="utf-8"?>
<calcChain xmlns="http://schemas.openxmlformats.org/spreadsheetml/2006/main">
  <c r="E19" i="4" l="1"/>
  <c r="E18" i="4"/>
  <c r="E17" i="4"/>
  <c r="B24" i="4" l="1"/>
  <c r="E48" i="4" l="1"/>
  <c r="E28" i="4"/>
  <c r="E32" i="4"/>
  <c r="E33" i="4"/>
  <c r="E34" i="4"/>
  <c r="E35" i="4"/>
  <c r="E36" i="4"/>
  <c r="E43" i="4"/>
  <c r="E44" i="4"/>
  <c r="E45" i="4"/>
  <c r="E66" i="4"/>
  <c r="E63" i="4"/>
  <c r="E62" i="4"/>
  <c r="D53" i="4"/>
  <c r="E49" i="4" l="1"/>
  <c r="D54" i="4"/>
  <c r="D55" i="4"/>
  <c r="D56" i="4"/>
  <c r="D57" i="4"/>
  <c r="D58" i="4"/>
  <c r="D59" i="4" l="1"/>
  <c r="E59" i="4" l="1"/>
  <c r="E64" i="4" s="1"/>
  <c r="C59" i="4" l="1"/>
  <c r="E37" i="4" l="1"/>
  <c r="E20" i="4"/>
  <c r="F18" i="11" l="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19" i="11" l="1"/>
  <c r="G5" i="11"/>
  <c r="H5" i="11" s="1"/>
  <c r="G6" i="11"/>
  <c r="G7" i="11"/>
  <c r="G8" i="11"/>
  <c r="G9" i="11"/>
  <c r="G10" i="11"/>
  <c r="G11" i="11"/>
  <c r="H11" i="11" s="1"/>
  <c r="G12" i="11"/>
  <c r="H12" i="11" s="1"/>
  <c r="G13" i="11"/>
  <c r="G14" i="11"/>
  <c r="G15" i="11"/>
  <c r="H15" i="11" s="1"/>
  <c r="G16" i="11"/>
  <c r="H16" i="11" s="1"/>
  <c r="G17" i="11"/>
  <c r="H17" i="11" s="1"/>
  <c r="G18" i="11"/>
  <c r="C10" i="4"/>
  <c r="G19" i="11" l="1"/>
  <c r="H14" i="11"/>
  <c r="I14" i="11" s="1"/>
  <c r="H6" i="11"/>
  <c r="I6" i="11" s="1"/>
  <c r="I17" i="11"/>
  <c r="I5" i="11"/>
  <c r="H13" i="11"/>
  <c r="I13" i="11" s="1"/>
  <c r="I16" i="11"/>
  <c r="I12" i="11"/>
  <c r="H9" i="11"/>
  <c r="I9" i="11" s="1"/>
  <c r="H10" i="11"/>
  <c r="I10" i="11" s="1"/>
  <c r="I15" i="11"/>
  <c r="I11" i="11"/>
  <c r="H7" i="11"/>
  <c r="I7" i="11" s="1"/>
  <c r="H18" i="11"/>
  <c r="I18" i="11" s="1"/>
  <c r="H8" i="11"/>
  <c r="I8" i="11" s="1"/>
  <c r="H19" i="11" l="1"/>
  <c r="I19" i="11" s="1"/>
  <c r="E24" i="4" l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29" i="10"/>
  <c r="F29" i="10" s="1"/>
  <c r="E28" i="10"/>
  <c r="F28" i="10" s="1"/>
  <c r="E27" i="10"/>
  <c r="F27" i="10" s="1"/>
  <c r="E23" i="10"/>
  <c r="E21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G29" i="10" l="1"/>
  <c r="H29" i="10" s="1"/>
  <c r="G35" i="10"/>
  <c r="H35" i="10" s="1"/>
  <c r="G32" i="10"/>
  <c r="H32" i="10" s="1"/>
  <c r="G36" i="10"/>
  <c r="H36" i="10" s="1"/>
  <c r="G27" i="10"/>
  <c r="H27" i="10" s="1"/>
  <c r="G33" i="10"/>
  <c r="H33" i="10" s="1"/>
  <c r="G37" i="10"/>
  <c r="H37" i="10" s="1"/>
  <c r="H28" i="10"/>
  <c r="G28" i="10"/>
  <c r="G34" i="10"/>
  <c r="H34" i="10" s="1"/>
  <c r="E30" i="10"/>
  <c r="E38" i="10"/>
  <c r="F5" i="10"/>
  <c r="G5" i="10" s="1"/>
  <c r="F6" i="10"/>
  <c r="F7" i="10"/>
  <c r="G7" i="10" s="1"/>
  <c r="F8" i="10"/>
  <c r="F9" i="10"/>
  <c r="F10" i="10"/>
  <c r="G10" i="10" s="1"/>
  <c r="F11" i="10"/>
  <c r="G11" i="10" s="1"/>
  <c r="F12" i="10"/>
  <c r="F13" i="10"/>
  <c r="H13" i="10" s="1"/>
  <c r="F14" i="10"/>
  <c r="F15" i="10"/>
  <c r="G15" i="10" s="1"/>
  <c r="F16" i="10"/>
  <c r="F17" i="10"/>
  <c r="F18" i="10"/>
  <c r="F21" i="10"/>
  <c r="F23" i="10"/>
  <c r="G23" i="10" s="1"/>
  <c r="E19" i="10"/>
  <c r="G6" i="10"/>
  <c r="H6" i="10" s="1"/>
  <c r="G8" i="10"/>
  <c r="H8" i="10" s="1"/>
  <c r="G9" i="10"/>
  <c r="H9" i="10" s="1"/>
  <c r="G12" i="10"/>
  <c r="H12" i="10" s="1"/>
  <c r="G13" i="10"/>
  <c r="G17" i="10"/>
  <c r="G16" i="10" l="1"/>
  <c r="H16" i="10" s="1"/>
  <c r="H17" i="10"/>
  <c r="H14" i="10"/>
  <c r="G14" i="10"/>
  <c r="H10" i="10"/>
  <c r="G18" i="10"/>
  <c r="H18" i="10" s="1"/>
  <c r="H5" i="10"/>
  <c r="H23" i="10"/>
  <c r="F30" i="10"/>
  <c r="G30" i="10" s="1"/>
  <c r="H30" i="10" s="1"/>
  <c r="E40" i="10"/>
  <c r="H15" i="10"/>
  <c r="H11" i="10"/>
  <c r="F19" i="10"/>
  <c r="H7" i="10"/>
  <c r="G21" i="10"/>
  <c r="H21" i="10" s="1"/>
  <c r="F38" i="10"/>
  <c r="G38" i="10" l="1"/>
  <c r="H38" i="10" s="1"/>
  <c r="G19" i="10"/>
  <c r="H19" i="10" s="1"/>
  <c r="F40" i="10"/>
  <c r="G40" i="10" l="1"/>
  <c r="H40" i="10" s="1"/>
  <c r="I40" i="10" l="1"/>
  <c r="B22" i="4" s="1"/>
  <c r="E22" i="4" s="1"/>
  <c r="E26" i="4" s="1"/>
  <c r="E29" i="4" s="1"/>
  <c r="E73" i="4" s="1"/>
</calcChain>
</file>

<file path=xl/sharedStrings.xml><?xml version="1.0" encoding="utf-8"?>
<sst xmlns="http://schemas.openxmlformats.org/spreadsheetml/2006/main" count="215" uniqueCount="112">
  <si>
    <t xml:space="preserve"> </t>
  </si>
  <si>
    <t>du</t>
  </si>
  <si>
    <t>au</t>
  </si>
  <si>
    <t>Années</t>
  </si>
  <si>
    <t>Mois</t>
  </si>
  <si>
    <t>Jours</t>
  </si>
  <si>
    <t>Stagiaire</t>
  </si>
  <si>
    <t>Titulaire</t>
  </si>
  <si>
    <t>Périodes d'interruption</t>
  </si>
  <si>
    <t>congé parental</t>
  </si>
  <si>
    <t>disponibilité</t>
  </si>
  <si>
    <t>depuis le</t>
  </si>
  <si>
    <t>Date de naissance</t>
  </si>
  <si>
    <t>Grade actuel</t>
  </si>
  <si>
    <t>Echelon</t>
  </si>
  <si>
    <t>Collectivité</t>
  </si>
  <si>
    <t>Ancienneté (services publics effectifs) dans un ou des grades permettant l'accès au grade postulé déduction faite des périodes d'interruptions d'activité (disponibilité, congé parental)</t>
  </si>
  <si>
    <t>Ancienneté (services publics effectifs) dans un ou des grades permettant l'accès au grade postulé  déduction faite des périodes d'interruptions d'activité (disponibilité, congé parental)</t>
  </si>
  <si>
    <t>Contractuel</t>
  </si>
  <si>
    <t>TEL</t>
  </si>
  <si>
    <t>ADRESSE</t>
  </si>
  <si>
    <t>ANS</t>
  </si>
  <si>
    <t>Grade postulé</t>
  </si>
  <si>
    <t>Nombre total de jours de formations reprises ci-dessus</t>
  </si>
  <si>
    <t>Cachet et signature</t>
  </si>
  <si>
    <t>non</t>
  </si>
  <si>
    <t>Mail</t>
  </si>
  <si>
    <t>NOM Prénom de l'agent proposé</t>
  </si>
  <si>
    <t>Attaché</t>
  </si>
  <si>
    <t>Rédacteur principal de 2ème classe</t>
  </si>
  <si>
    <t xml:space="preserve">Rédacteur </t>
  </si>
  <si>
    <t>Animateur principal de 2ème classe</t>
  </si>
  <si>
    <t>Technicien principal de 2ème classe</t>
  </si>
  <si>
    <t>Ingénieur</t>
  </si>
  <si>
    <t>Conseiller socio-éducatif</t>
  </si>
  <si>
    <t>Conseiller des activités physiques et sportives</t>
  </si>
  <si>
    <t>Conservateur du patrimoine</t>
  </si>
  <si>
    <t>Conservateur de bibliothèques</t>
  </si>
  <si>
    <t>Attaché de conservation du patrimoine</t>
  </si>
  <si>
    <t>Bibliothécaire</t>
  </si>
  <si>
    <t>Directeur d'établissement d'enseignement artistique</t>
  </si>
  <si>
    <t>Professeur d'enseignement artistique</t>
  </si>
  <si>
    <t>Directeur de police municipale</t>
  </si>
  <si>
    <t>oui</t>
  </si>
  <si>
    <t xml:space="preserve">Technicien </t>
  </si>
  <si>
    <t>Chef de service de police municipale</t>
  </si>
  <si>
    <t>Ancienneté dans une activité valorisante</t>
  </si>
  <si>
    <t>Activité valorisante</t>
  </si>
  <si>
    <t>L'agent a-t-il occupé le poste de secrétaire de Mairie plus de 4 ans ?</t>
  </si>
  <si>
    <t>au moins 1 agent</t>
  </si>
  <si>
    <t>valeur renvoyée</t>
  </si>
  <si>
    <t>de 2 à 5 agents</t>
  </si>
  <si>
    <t>de 6 à 10  agents</t>
  </si>
  <si>
    <t>Assistant de conservation du patrimoine et des bibliothèques</t>
  </si>
  <si>
    <t>Educateur des activités physiques et sportives principal de 2ème classe</t>
  </si>
  <si>
    <t xml:space="preserve">Animateur </t>
  </si>
  <si>
    <t>Assistant de conservation du patrimoine et des bibliothèques  principal de 2ème classe</t>
  </si>
  <si>
    <t xml:space="preserve">Educateur des activités physiques et sportives </t>
  </si>
  <si>
    <t>L'agent a-t-il été lauréat du concours donnant accès au grade sans avoir été nommé ?</t>
  </si>
  <si>
    <t xml:space="preserve">2.3 L'agent se trouve-t-il au dernier échelon du grade inférieur permettant l'accès au grade postulé ?                        </t>
  </si>
  <si>
    <t xml:space="preserve">2.1 Ancienneté dans le cadre d'emplois inférieur permettant l'accès au grade postulé                      </t>
  </si>
  <si>
    <t>3.1 L'implication professionnelle</t>
  </si>
  <si>
    <t>3.2 La compétence professionnelle</t>
  </si>
  <si>
    <t>3.4 La qualité relationnelle mise en œuvre avec et ou les élus, la hiérarchie</t>
  </si>
  <si>
    <t>3.4 La qualité managériale vis-à-vis du ou des N-1</t>
  </si>
  <si>
    <t>3.2 L'expertise professionnelle</t>
  </si>
  <si>
    <t>le AA/MM/JJ</t>
  </si>
  <si>
    <t>à …………………..</t>
  </si>
  <si>
    <t xml:space="preserve">L'agent s'est-il présenté au concours donnant accès  au grade sans succès ? </t>
  </si>
  <si>
    <t>TOTAL DES POINTS ATTRIBUES</t>
  </si>
  <si>
    <t>4.2 Encadrement</t>
  </si>
  <si>
    <t xml:space="preserve">10 points </t>
  </si>
  <si>
    <t xml:space="preserve">5 points </t>
  </si>
  <si>
    <t>Note sur …</t>
  </si>
  <si>
    <t>2,5 points</t>
  </si>
  <si>
    <t>5 points</t>
  </si>
  <si>
    <t>2 points</t>
  </si>
  <si>
    <t>10 points</t>
  </si>
  <si>
    <t>1 points</t>
  </si>
  <si>
    <t>L'autorité d'emploi acte-t-elle de la valeur de l'agent au regard des éléments ci-dessous ?</t>
  </si>
  <si>
    <t>Saisir le nombre de jours de formation</t>
  </si>
  <si>
    <t>1 point pour 5 jours révolus dans la limite de 3 points</t>
  </si>
  <si>
    <t>1,5 point par année révolue dans l'échelon plafonné à 5 points</t>
  </si>
  <si>
    <r>
      <rPr>
        <i/>
        <sz val="10"/>
        <rFont val="Arial"/>
        <family val="2"/>
      </rPr>
      <t>"Nom Prénom de l'autorité territoriale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certifiant l'exactitude les renseignements portés sur le présent document</t>
    </r>
  </si>
  <si>
    <r>
      <t xml:space="preserve">L'agent a-t-il déjà bénéficié d'une promotion interne ou une promotion sociale </t>
    </r>
    <r>
      <rPr>
        <sz val="8"/>
        <rFont val="Arial"/>
        <family val="2"/>
      </rPr>
      <t xml:space="preserve">(ancienne appellation) </t>
    </r>
    <r>
      <rPr>
        <sz val="10"/>
        <rFont val="Arial"/>
        <family val="2"/>
      </rPr>
      <t xml:space="preserve">?                                                         </t>
    </r>
  </si>
  <si>
    <r>
      <t xml:space="preserve">1/ Examen professionnel ou concours </t>
    </r>
    <r>
      <rPr>
        <b/>
        <sz val="9"/>
        <rFont val="Arial"/>
        <family val="2"/>
      </rPr>
      <t>(25 points max)</t>
    </r>
  </si>
  <si>
    <r>
      <t xml:space="preserve">2/ Valorisation des acquis et de l'expérience                                     </t>
    </r>
    <r>
      <rPr>
        <b/>
        <sz val="9"/>
        <rFont val="Arial"/>
        <family val="2"/>
      </rPr>
      <t xml:space="preserve">  (15 points max au titre du 2.1 et 2.2 + 5 points max au titre du 2.3)</t>
    </r>
  </si>
  <si>
    <r>
      <t>3/ Valeur professionnelle</t>
    </r>
    <r>
      <rPr>
        <b/>
        <sz val="9"/>
        <rFont val="Arial"/>
        <family val="2"/>
      </rPr>
      <t xml:space="preserve"> (10 points max)</t>
    </r>
  </si>
  <si>
    <r>
      <t xml:space="preserve">4/ Poste occupé par l’agent </t>
    </r>
    <r>
      <rPr>
        <b/>
        <sz val="9"/>
        <rFont val="Arial"/>
        <family val="2"/>
      </rPr>
      <t>(30 points max)</t>
    </r>
  </si>
  <si>
    <t xml:space="preserve">DESCRIPTIF DU POSTE OCCUPE PAR L'AGENT </t>
  </si>
  <si>
    <t>OBLIGATOIRE</t>
  </si>
  <si>
    <r>
      <t xml:space="preserve">5/ Stages ou Formations </t>
    </r>
    <r>
      <rPr>
        <b/>
        <u/>
        <sz val="11"/>
        <rFont val="Arial"/>
        <family val="2"/>
      </rPr>
      <t>en adéquation avec les missions du grade postulé</t>
    </r>
    <r>
      <rPr>
        <b/>
        <sz val="9"/>
        <rFont val="Arial"/>
        <family val="2"/>
      </rPr>
      <t xml:space="preserve"> (5 points max)</t>
    </r>
  </si>
  <si>
    <r>
      <t xml:space="preserve">6/ Agent n'ayant jamais bénéficié de promotion interne </t>
    </r>
    <r>
      <rPr>
        <b/>
        <sz val="9"/>
        <rFont val="Arial"/>
        <family val="2"/>
      </rPr>
      <t>(10 points)</t>
    </r>
  </si>
  <si>
    <t>Aucun</t>
  </si>
  <si>
    <t>Plus de 10 agents</t>
  </si>
  <si>
    <t xml:space="preserve">PROMOTION INTERNE  Catégorie A                                                  </t>
  </si>
  <si>
    <t xml:space="preserve">Formation initiale </t>
  </si>
  <si>
    <r>
      <t>Agent titulaire d'un diplôme supérieur au  niveau 5</t>
    </r>
    <r>
      <rPr>
        <sz val="8"/>
        <rFont val="Arial"/>
        <family val="2"/>
      </rPr>
      <t xml:space="preserve"> (ancien niveau III) (bac +2) </t>
    </r>
  </si>
  <si>
    <r>
      <t xml:space="preserve">Agent titulaire d'un diplôme de niveau 5                     </t>
    </r>
    <r>
      <rPr>
        <sz val="8"/>
        <rFont val="Arial"/>
        <family val="2"/>
      </rPr>
      <t>(ancien niveau III) (bac +2)</t>
    </r>
  </si>
  <si>
    <t xml:space="preserve">L'agent a-t-il passé avec succès l'examen professionnel donnant accès au grade postulé ? </t>
  </si>
  <si>
    <t>1 point par année révolue, plafonné à 15 points</t>
  </si>
  <si>
    <t>1 point par année révolue, et valablement retenue, plafonné à 15 points</t>
  </si>
  <si>
    <t>Intitulé de la formation (globaliser si plusieurs sessions)</t>
  </si>
  <si>
    <t>Nombre total d'agents relevant de la responsabilité hiérarchique de l'agent</t>
  </si>
  <si>
    <t xml:space="preserve">S'agit-il d'un poste de secrétaire de Mairie 1000 à 2000 habitants donnant lieu à NBI </t>
  </si>
  <si>
    <t>S'agit-il d'un poste sur lequel l'agent exerce des fonctions de direction, de responsabilité de service dans une collectivité territoriale ou un établissement public dont l'emploi de DGS est classé +10 000 habitants ?</t>
  </si>
  <si>
    <t xml:space="preserve">S'agit-il d'un poste sur lequel l'agent exerce une responsabilité et/ou fait preuve d'une technicité particulière (2 à 30 points) ?                                                                                       </t>
  </si>
  <si>
    <t>Si oui, saisir le nombre d'années</t>
  </si>
  <si>
    <t>4.1 Responsabilité et/ou expertise particulière ou technicité particulière</t>
  </si>
  <si>
    <t>ANNEE 2022</t>
  </si>
  <si>
    <r>
      <t xml:space="preserve">2.2 Ancienneté dans une activité valorisante pour le grade postulé. </t>
    </r>
    <r>
      <rPr>
        <sz val="8"/>
        <rFont val="Arial"/>
        <family val="2"/>
      </rPr>
      <t>(notamment : assistant de prévention, SST, CT, CAP, CHSCT, COS, CNAS (</t>
    </r>
    <r>
      <rPr>
        <sz val="6"/>
        <rFont val="Arial"/>
        <family val="2"/>
      </rPr>
      <t>ne pas indiquer d'ancienneté si correspondant CNAS</t>
    </r>
    <r>
      <rPr>
        <sz val="8"/>
        <rFont val="Arial"/>
        <family val="2"/>
      </rPr>
      <t>), membre d'association, activité dans le secteur privé, activité dans le secteur public ...)</t>
    </r>
  </si>
  <si>
    <r>
      <t xml:space="preserve">Nommer le fichier selon le mode suivant :                                                                                                                           ATTACHE (grade postulé) DUPONT Pierre (Nom Prénom) - BONNEVILLE (Collectivité).                                                                                                                                               Après signature de l'autorité territoriale, le scanner et l'envoyer sous format PDF et sous Format Excel                                                   à : promotion.interne2022@cdg49.fr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Calibri"/>
        <family val="2"/>
        <scheme val="minor"/>
      </rPr>
      <t>avant le 15 janvier 2022</t>
    </r>
    <r>
      <rPr>
        <sz val="14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</si>
</sst>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25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30"/>
      <color rgb="FFFF0000"/>
      <name val="Arial"/>
      <family val="2"/>
    </font>
    <font>
      <b/>
      <sz val="14"/>
      <color rgb="FFFF0000"/>
      <name val="Helv"/>
    </font>
    <font>
      <b/>
      <sz val="9"/>
      <color rgb="FFFF0000"/>
      <name val="Arial"/>
      <family val="2"/>
    </font>
    <font>
      <i/>
      <sz val="10"/>
      <name val="Arial"/>
      <family val="2"/>
    </font>
    <font>
      <b/>
      <sz val="12"/>
      <color theme="8" tint="0.39997558519241921"/>
      <name val="Arial"/>
      <family val="2"/>
    </font>
    <font>
      <b/>
      <sz val="14"/>
      <color theme="8" tint="0.39997558519241921"/>
      <name val="Helv"/>
    </font>
    <font>
      <sz val="12"/>
      <color theme="0"/>
      <name val="Arial"/>
      <family val="2"/>
    </font>
    <font>
      <i/>
      <sz val="12"/>
      <name val="Calibri"/>
      <family val="2"/>
      <scheme val="minor"/>
    </font>
    <font>
      <sz val="10"/>
      <color theme="8" tint="0.39997558519241921"/>
      <name val="Arial"/>
      <family val="2"/>
    </font>
    <font>
      <b/>
      <sz val="30"/>
      <name val="Arial"/>
      <family val="2"/>
    </font>
    <font>
      <sz val="9"/>
      <name val="Arial"/>
      <family val="2"/>
    </font>
    <font>
      <i/>
      <sz val="9"/>
      <name val="Calibri"/>
      <family val="2"/>
      <scheme val="minor"/>
    </font>
    <font>
      <sz val="8"/>
      <name val="Arial"/>
      <family val="2"/>
    </font>
    <font>
      <i/>
      <sz val="2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4"/>
      <color theme="5" tint="0.59999389629810485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i/>
      <sz val="10"/>
      <color rgb="FFFF0000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10"/>
      <name val="Helv"/>
    </font>
    <font>
      <sz val="11"/>
      <name val="Arial"/>
      <family val="2"/>
    </font>
    <font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0" borderId="0" xfId="0" applyFont="1"/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center" vertical="center"/>
    </xf>
    <xf numFmtId="0" fontId="11" fillId="0" borderId="0" xfId="2" applyFont="1" applyBorder="1"/>
    <xf numFmtId="0" fontId="11" fillId="0" borderId="0" xfId="2" applyFont="1" applyBorder="1" applyAlignment="1">
      <alignment vertical="center"/>
    </xf>
    <xf numFmtId="3" fontId="0" fillId="2" borderId="0" xfId="0" applyNumberFormat="1" applyFill="1" applyBorder="1" applyAlignment="1" applyProtection="1">
      <alignment horizontal="center" vertical="center"/>
    </xf>
    <xf numFmtId="3" fontId="0" fillId="6" borderId="0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14" fontId="3" fillId="6" borderId="0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14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/>
    </xf>
    <xf numFmtId="0" fontId="4" fillId="0" borderId="0" xfId="0" applyFont="1" applyProtection="1"/>
    <xf numFmtId="0" fontId="0" fillId="6" borderId="0" xfId="0" applyFill="1" applyBorder="1" applyProtection="1"/>
    <xf numFmtId="3" fontId="10" fillId="6" borderId="0" xfId="0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6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10" fillId="3" borderId="0" xfId="0" applyFont="1" applyFill="1" applyBorder="1" applyProtection="1"/>
    <xf numFmtId="3" fontId="10" fillId="5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9" fillId="5" borderId="4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0" fillId="6" borderId="4" xfId="0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vertical="center"/>
    </xf>
    <xf numFmtId="3" fontId="10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/>
    <xf numFmtId="0" fontId="11" fillId="7" borderId="0" xfId="0" applyFont="1" applyFill="1" applyBorder="1"/>
    <xf numFmtId="0" fontId="11" fillId="8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1" fillId="11" borderId="0" xfId="0" applyFont="1" applyFill="1" applyBorder="1"/>
    <xf numFmtId="0" fontId="2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3" fillId="1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12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14" fillId="1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vertical="center" wrapText="1"/>
    </xf>
    <xf numFmtId="0" fontId="33" fillId="0" borderId="0" xfId="0" applyFont="1" applyBorder="1"/>
    <xf numFmtId="1" fontId="2" fillId="0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vertical="center" wrapText="1"/>
    </xf>
    <xf numFmtId="1" fontId="19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8" fillId="0" borderId="2" xfId="0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5" fillId="3" borderId="19" xfId="0" applyFont="1" applyFill="1" applyBorder="1" applyAlignment="1">
      <alignment wrapText="1"/>
    </xf>
    <xf numFmtId="0" fontId="36" fillId="3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5" fillId="15" borderId="0" xfId="0" applyFont="1" applyFill="1" applyBorder="1" applyAlignment="1">
      <alignment vertical="center" wrapText="1"/>
    </xf>
    <xf numFmtId="1" fontId="42" fillId="15" borderId="3" xfId="0" applyNumberFormat="1" applyFont="1" applyFill="1" applyBorder="1" applyAlignment="1" applyProtection="1">
      <alignment horizontal="center" vertical="center"/>
    </xf>
    <xf numFmtId="0" fontId="4" fillId="0" borderId="27" xfId="0" applyFont="1" applyBorder="1"/>
    <xf numFmtId="0" fontId="28" fillId="0" borderId="6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14" fontId="4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Fill="1" applyBorder="1" applyAlignment="1" applyProtection="1">
      <alignment horizontal="center" vertical="center" wrapText="1"/>
      <protection locked="0"/>
    </xf>
    <xf numFmtId="0" fontId="43" fillId="3" borderId="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39" fillId="15" borderId="0" xfId="0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 applyProtection="1">
      <alignment horizontal="left" vertical="top" wrapText="1" indent="1"/>
      <protection locked="0"/>
    </xf>
    <xf numFmtId="0" fontId="50" fillId="0" borderId="15" xfId="0" applyFont="1" applyFill="1" applyBorder="1" applyAlignment="1" applyProtection="1">
      <alignment horizontal="left" vertical="top" wrapText="1" indent="1"/>
      <protection locked="0"/>
    </xf>
    <xf numFmtId="0" fontId="50" fillId="0" borderId="16" xfId="0" applyFont="1" applyFill="1" applyBorder="1" applyAlignment="1" applyProtection="1">
      <alignment horizontal="left" vertical="top" wrapText="1" indent="1"/>
      <protection locked="0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6" fillId="15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/>
    </xf>
    <xf numFmtId="0" fontId="23" fillId="3" borderId="30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 applyProtection="1">
      <alignment horizontal="center" vertical="center"/>
      <protection locked="0"/>
    </xf>
    <xf numFmtId="0" fontId="41" fillId="3" borderId="3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0" fillId="14" borderId="0" xfId="0" applyFill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600076</xdr:colOff>
      <xdr:row>67</xdr:row>
      <xdr:rowOff>113378</xdr:rowOff>
    </xdr:from>
    <xdr:to>
      <xdr:col>3</xdr:col>
      <xdr:colOff>370248</xdr:colOff>
      <xdr:row>69</xdr:row>
      <xdr:rowOff>461602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53001" y="32174528"/>
          <a:ext cx="798872" cy="8149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9134595</xdr:colOff>
      <xdr:row>30</xdr:row>
      <xdr:rowOff>670011</xdr:rowOff>
    </xdr:from>
    <xdr:to>
      <xdr:col>0</xdr:col>
      <xdr:colOff>9408132</xdr:colOff>
      <xdr:row>30</xdr:row>
      <xdr:rowOff>1148704</xdr:rowOff>
    </xdr:to>
    <xdr:sp macro="" textlink="">
      <xdr:nvSpPr>
        <xdr:cNvPr id="7" name="Flèche droi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34595" y="33127582"/>
          <a:ext cx="273537" cy="47869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9179145</xdr:colOff>
      <xdr:row>65</xdr:row>
      <xdr:rowOff>430042</xdr:rowOff>
    </xdr:from>
    <xdr:to>
      <xdr:col>0</xdr:col>
      <xdr:colOff>9452682</xdr:colOff>
      <xdr:row>65</xdr:row>
      <xdr:rowOff>908735</xdr:rowOff>
    </xdr:to>
    <xdr:sp macro="" textlink="">
      <xdr:nvSpPr>
        <xdr:cNvPr id="12" name="Flèche droi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79145" y="37550328"/>
          <a:ext cx="273537" cy="47869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9141209</xdr:colOff>
      <xdr:row>58</xdr:row>
      <xdr:rowOff>0</xdr:rowOff>
    </xdr:from>
    <xdr:to>
      <xdr:col>1</xdr:col>
      <xdr:colOff>9414746</xdr:colOff>
      <xdr:row>58</xdr:row>
      <xdr:rowOff>435429</xdr:rowOff>
    </xdr:to>
    <xdr:sp macro="" textlink="">
      <xdr:nvSpPr>
        <xdr:cNvPr id="26" name="Flèche droi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921352" y="68464165"/>
          <a:ext cx="273537" cy="47869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868680</xdr:colOff>
          <xdr:row>22</xdr:row>
          <xdr:rowOff>7620</xdr:rowOff>
        </xdr:from>
        <xdr:to>
          <xdr:col>0</xdr:col>
          <xdr:colOff>2514600</xdr:colOff>
          <xdr:row>22</xdr:row>
          <xdr:rowOff>327660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Saisie état de services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9134595</xdr:colOff>
      <xdr:row>16</xdr:row>
      <xdr:rowOff>670011</xdr:rowOff>
    </xdr:from>
    <xdr:to>
      <xdr:col>0</xdr:col>
      <xdr:colOff>9408132</xdr:colOff>
      <xdr:row>16</xdr:row>
      <xdr:rowOff>1148704</xdr:rowOff>
    </xdr:to>
    <xdr:sp macro="" textlink="">
      <xdr:nvSpPr>
        <xdr:cNvPr id="24" name="Flèche droi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45562" y="14882158"/>
          <a:ext cx="0" cy="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868680</xdr:colOff>
          <xdr:row>24</xdr:row>
          <xdr:rowOff>7620</xdr:rowOff>
        </xdr:from>
        <xdr:to>
          <xdr:col>0</xdr:col>
          <xdr:colOff>2514600</xdr:colOff>
          <xdr:row>24</xdr:row>
          <xdr:rowOff>327660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Saisie Activités valorisante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9134595</xdr:colOff>
      <xdr:row>17</xdr:row>
      <xdr:rowOff>670011</xdr:rowOff>
    </xdr:from>
    <xdr:to>
      <xdr:col>0</xdr:col>
      <xdr:colOff>9408132</xdr:colOff>
      <xdr:row>17</xdr:row>
      <xdr:rowOff>1148704</xdr:rowOff>
    </xdr:to>
    <xdr:sp macro="" textlink="">
      <xdr:nvSpPr>
        <xdr:cNvPr id="13" name="Flèche droite 2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12915" y="9653039"/>
          <a:ext cx="0" cy="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9134595</xdr:colOff>
      <xdr:row>18</xdr:row>
      <xdr:rowOff>670011</xdr:rowOff>
    </xdr:from>
    <xdr:to>
      <xdr:col>0</xdr:col>
      <xdr:colOff>9408132</xdr:colOff>
      <xdr:row>18</xdr:row>
      <xdr:rowOff>1148704</xdr:rowOff>
    </xdr:to>
    <xdr:sp macro="" textlink="">
      <xdr:nvSpPr>
        <xdr:cNvPr id="14" name="Flèche droite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12915" y="9653039"/>
          <a:ext cx="0" cy="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9134595</xdr:colOff>
      <xdr:row>41</xdr:row>
      <xdr:rowOff>670011</xdr:rowOff>
    </xdr:from>
    <xdr:to>
      <xdr:col>0</xdr:col>
      <xdr:colOff>9408132</xdr:colOff>
      <xdr:row>41</xdr:row>
      <xdr:rowOff>1148704</xdr:rowOff>
    </xdr:to>
    <xdr:sp macro="" textlink="">
      <xdr:nvSpPr>
        <xdr:cNvPr id="15" name="Flèche droit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217915" y="16789057"/>
          <a:ext cx="0" cy="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312420</xdr:colOff>
          <xdr:row>41</xdr:row>
          <xdr:rowOff>7620</xdr:rowOff>
        </xdr:from>
        <xdr:to>
          <xdr:col>3</xdr:col>
          <xdr:colOff>259080</xdr:colOff>
          <xdr:row>44</xdr:row>
          <xdr:rowOff>30480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à la fiche agent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297180</xdr:colOff>
          <xdr:row>0</xdr:row>
          <xdr:rowOff>83820</xdr:rowOff>
        </xdr:from>
        <xdr:to>
          <xdr:col>3</xdr:col>
          <xdr:colOff>289560</xdr:colOff>
          <xdr:row>1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à la fiche agent (page 2)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312420</xdr:colOff>
          <xdr:row>22</xdr:row>
          <xdr:rowOff>7620</xdr:rowOff>
        </xdr:from>
        <xdr:to>
          <xdr:col>4</xdr:col>
          <xdr:colOff>259080</xdr:colOff>
          <xdr:row>25</xdr:row>
          <xdr:rowOff>30480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à la fiche agent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297180</xdr:colOff>
          <xdr:row>0</xdr:row>
          <xdr:rowOff>83820</xdr:rowOff>
        </xdr:from>
        <xdr:to>
          <xdr:col>4</xdr:col>
          <xdr:colOff>289560</xdr:colOff>
          <xdr:row>1</xdr:row>
          <xdr:rowOff>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à la fiche agent (page 2)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pageSetUpPr autoPageBreaks="0" fitToPage="1"/>
  </sheetPr>
  <dimension ref="A1:P73"/>
  <sheetViews>
    <sheetView showGridLines="0" tabSelected="1" view="pageBreakPreview" topLeftCell="A16" zoomScale="110" zoomScaleNormal="46" zoomScaleSheetLayoutView="110" zoomScalePageLayoutView="18" workbookViewId="0">
      <selection activeCell="B24" sqref="B24:B25"/>
    </sheetView>
  </sheetViews>
  <sheetFormatPr baseColWidth="10" defaultColWidth="11.44140625" defaultRowHeight="17.399999999999999" x14ac:dyDescent="0.3"/>
  <cols>
    <col min="1" max="1" width="41.6640625" style="2" customWidth="1"/>
    <col min="2" max="2" width="23.5546875" style="48" customWidth="1"/>
    <col min="3" max="3" width="15.44140625" style="60" customWidth="1"/>
    <col min="4" max="4" width="6.6640625" style="48" customWidth="1"/>
    <col min="5" max="5" width="10.6640625" style="48" hidden="1" customWidth="1"/>
    <col min="6" max="6" width="10.6640625" style="2" customWidth="1"/>
    <col min="7" max="7" width="3" style="2" customWidth="1"/>
    <col min="8" max="13" width="0" style="2" hidden="1" customWidth="1"/>
    <col min="14" max="15" width="11.44140625" style="2"/>
    <col min="16" max="16" width="23.44140625" style="2" customWidth="1"/>
    <col min="17" max="16384" width="11.44140625" style="2"/>
  </cols>
  <sheetData>
    <row r="1" spans="1:16" ht="52.5" customHeight="1" x14ac:dyDescent="0.25">
      <c r="A1" s="156" t="s">
        <v>95</v>
      </c>
      <c r="B1" s="156"/>
      <c r="C1" s="156"/>
      <c r="D1" s="156"/>
      <c r="E1" s="63"/>
    </row>
    <row r="2" spans="1:16" ht="39.75" customHeight="1" thickBot="1" x14ac:dyDescent="0.3">
      <c r="A2" s="157" t="s">
        <v>109</v>
      </c>
      <c r="B2" s="157"/>
      <c r="C2" s="157"/>
      <c r="D2" s="157"/>
      <c r="E2" s="64"/>
      <c r="P2" s="106"/>
    </row>
    <row r="3" spans="1:16" ht="56.25" customHeight="1" thickBot="1" x14ac:dyDescent="0.3">
      <c r="A3" s="93" t="s">
        <v>22</v>
      </c>
      <c r="B3" s="158"/>
      <c r="C3" s="159"/>
      <c r="D3" s="160"/>
      <c r="E3" s="65"/>
      <c r="I3" s="2" t="s">
        <v>0</v>
      </c>
    </row>
    <row r="4" spans="1:16" s="1" customFormat="1" ht="23.25" customHeight="1" thickBot="1" x14ac:dyDescent="0.3">
      <c r="A4" s="107" t="s">
        <v>15</v>
      </c>
      <c r="B4" s="135"/>
      <c r="C4" s="136"/>
      <c r="D4" s="137"/>
      <c r="E4" s="66"/>
    </row>
    <row r="5" spans="1:16" s="1" customFormat="1" ht="19.5" customHeight="1" thickBot="1" x14ac:dyDescent="0.3">
      <c r="A5" s="108" t="s">
        <v>20</v>
      </c>
      <c r="B5" s="129"/>
      <c r="C5" s="130"/>
      <c r="D5" s="131"/>
      <c r="E5" s="67"/>
    </row>
    <row r="6" spans="1:16" s="1" customFormat="1" ht="18" customHeight="1" thickBot="1" x14ac:dyDescent="0.3">
      <c r="A6" s="108"/>
      <c r="B6" s="129"/>
      <c r="C6" s="130"/>
      <c r="D6" s="131"/>
      <c r="E6" s="66"/>
    </row>
    <row r="7" spans="1:16" s="1" customFormat="1" ht="29.25" customHeight="1" thickBot="1" x14ac:dyDescent="0.3">
      <c r="A7" s="108" t="s">
        <v>19</v>
      </c>
      <c r="B7" s="132"/>
      <c r="C7" s="133"/>
      <c r="D7" s="134"/>
      <c r="E7" s="68"/>
    </row>
    <row r="8" spans="1:16" s="1" customFormat="1" ht="44.25" customHeight="1" thickBot="1" x14ac:dyDescent="0.3">
      <c r="A8" s="108" t="s">
        <v>26</v>
      </c>
      <c r="B8" s="135"/>
      <c r="C8" s="136"/>
      <c r="D8" s="137"/>
      <c r="E8" s="69"/>
    </row>
    <row r="9" spans="1:16" s="1" customFormat="1" ht="61.5" customHeight="1" thickBot="1" x14ac:dyDescent="0.3">
      <c r="A9" s="109" t="s">
        <v>27</v>
      </c>
      <c r="B9" s="138"/>
      <c r="C9" s="139"/>
      <c r="D9" s="140"/>
      <c r="E9" s="70"/>
    </row>
    <row r="10" spans="1:16" s="1" customFormat="1" ht="21.75" customHeight="1" thickBot="1" x14ac:dyDescent="0.3">
      <c r="A10" s="95" t="s">
        <v>12</v>
      </c>
      <c r="B10" s="116"/>
      <c r="C10" s="117">
        <f>IF(B10="",0,(ROUNDDOWN((paramètres!A30-B10)/360,0)))</f>
        <v>0</v>
      </c>
      <c r="D10" s="118" t="s">
        <v>21</v>
      </c>
      <c r="E10" s="71"/>
      <c r="F10" s="40"/>
    </row>
    <row r="11" spans="1:16" s="1" customFormat="1" ht="26.25" customHeight="1" thickBot="1" x14ac:dyDescent="0.3">
      <c r="A11" s="95" t="s">
        <v>13</v>
      </c>
      <c r="B11" s="192"/>
      <c r="C11" s="193"/>
      <c r="D11" s="194"/>
      <c r="E11" s="72"/>
      <c r="F11" s="6"/>
    </row>
    <row r="12" spans="1:16" s="1" customFormat="1" ht="27" customHeight="1" thickBot="1" x14ac:dyDescent="0.3">
      <c r="A12" s="95" t="s">
        <v>14</v>
      </c>
      <c r="B12" s="192"/>
      <c r="C12" s="193"/>
      <c r="D12" s="194"/>
      <c r="E12" s="72"/>
      <c r="F12" s="6"/>
    </row>
    <row r="13" spans="1:16" s="1" customFormat="1" ht="50.25" customHeight="1" thickBot="1" x14ac:dyDescent="0.3">
      <c r="A13" s="93" t="s">
        <v>48</v>
      </c>
      <c r="B13" s="119"/>
      <c r="C13" s="195"/>
      <c r="D13" s="195"/>
      <c r="E13" s="72"/>
      <c r="F13" s="6"/>
    </row>
    <row r="14" spans="1:16" s="1" customFormat="1" ht="33" customHeight="1" x14ac:dyDescent="0.25">
      <c r="A14" s="196"/>
      <c r="B14" s="196"/>
      <c r="C14" s="196"/>
      <c r="D14" s="196"/>
      <c r="E14" s="73"/>
      <c r="F14" s="6"/>
    </row>
    <row r="15" spans="1:16" s="1" customFormat="1" ht="86.25" customHeight="1" x14ac:dyDescent="0.3">
      <c r="A15" s="141" t="s">
        <v>111</v>
      </c>
      <c r="B15" s="141"/>
      <c r="C15" s="141"/>
      <c r="D15" s="141"/>
      <c r="E15" s="74"/>
      <c r="F15" s="6"/>
    </row>
    <row r="16" spans="1:16" s="4" customFormat="1" ht="26.25" customHeight="1" thickBot="1" x14ac:dyDescent="0.3">
      <c r="A16" s="145" t="s">
        <v>85</v>
      </c>
      <c r="B16" s="145"/>
      <c r="C16" s="187" t="s">
        <v>73</v>
      </c>
      <c r="D16" s="187"/>
      <c r="E16" s="61"/>
      <c r="F16" s="7"/>
    </row>
    <row r="17" spans="1:16" s="4" customFormat="1" ht="39" customHeight="1" thickBot="1" x14ac:dyDescent="0.3">
      <c r="A17" s="96" t="s">
        <v>99</v>
      </c>
      <c r="B17" s="120"/>
      <c r="C17" s="173" t="s">
        <v>71</v>
      </c>
      <c r="D17" s="166"/>
      <c r="E17" s="82">
        <f>IF(B17="OUI",10,0)</f>
        <v>0</v>
      </c>
      <c r="F17" s="2"/>
    </row>
    <row r="18" spans="1:16" s="4" customFormat="1" ht="39" customHeight="1" thickBot="1" x14ac:dyDescent="0.3">
      <c r="A18" s="96" t="s">
        <v>58</v>
      </c>
      <c r="B18" s="121"/>
      <c r="C18" s="173" t="s">
        <v>71</v>
      </c>
      <c r="D18" s="166"/>
      <c r="E18" s="82">
        <f>IF(B18="OUI",10,0)</f>
        <v>0</v>
      </c>
      <c r="F18" s="2"/>
    </row>
    <row r="19" spans="1:16" s="4" customFormat="1" ht="39" customHeight="1" thickBot="1" x14ac:dyDescent="0.3">
      <c r="A19" s="96" t="s">
        <v>68</v>
      </c>
      <c r="B19" s="122"/>
      <c r="C19" s="173" t="s">
        <v>72</v>
      </c>
      <c r="D19" s="166"/>
      <c r="E19" s="82">
        <f>IF(B19="OUI",5,0)</f>
        <v>0</v>
      </c>
      <c r="F19" s="2"/>
    </row>
    <row r="20" spans="1:16" s="4" customFormat="1" ht="21.75" customHeight="1" x14ac:dyDescent="0.25">
      <c r="A20" s="186"/>
      <c r="B20" s="186"/>
      <c r="C20" s="186"/>
      <c r="D20" s="186"/>
      <c r="E20" s="84">
        <f>E17+E18+E19</f>
        <v>0</v>
      </c>
      <c r="F20" s="2"/>
    </row>
    <row r="21" spans="1:16" ht="39" customHeight="1" x14ac:dyDescent="0.25">
      <c r="A21" s="145" t="s">
        <v>86</v>
      </c>
      <c r="B21" s="145"/>
      <c r="C21" s="187" t="s">
        <v>73</v>
      </c>
      <c r="D21" s="187"/>
      <c r="E21" s="61"/>
    </row>
    <row r="22" spans="1:16" ht="36" customHeight="1" x14ac:dyDescent="0.25">
      <c r="A22" s="97" t="s">
        <v>60</v>
      </c>
      <c r="B22" s="150">
        <f>'Etat des services'!I40</f>
        <v>0</v>
      </c>
      <c r="C22" s="173" t="s">
        <v>100</v>
      </c>
      <c r="D22" s="166"/>
      <c r="E22" s="176">
        <f>MIN(15,B22)</f>
        <v>0</v>
      </c>
      <c r="P22" s="3"/>
    </row>
    <row r="23" spans="1:16" ht="24" customHeight="1" x14ac:dyDescent="0.25">
      <c r="A23" s="98"/>
      <c r="B23" s="151"/>
      <c r="C23" s="173"/>
      <c r="D23" s="166"/>
      <c r="E23" s="177"/>
      <c r="P23" s="3"/>
    </row>
    <row r="24" spans="1:16" ht="79.5" customHeight="1" x14ac:dyDescent="0.25">
      <c r="A24" s="97" t="s">
        <v>110</v>
      </c>
      <c r="B24" s="150">
        <f>'Activité valorisante '!G19</f>
        <v>0</v>
      </c>
      <c r="C24" s="173" t="s">
        <v>101</v>
      </c>
      <c r="D24" s="166"/>
      <c r="E24" s="176">
        <f>MIN(15,B24)</f>
        <v>0</v>
      </c>
      <c r="P24" s="3"/>
    </row>
    <row r="25" spans="1:16" ht="26.25" customHeight="1" x14ac:dyDescent="0.25">
      <c r="A25" s="99"/>
      <c r="B25" s="151"/>
      <c r="C25" s="173"/>
      <c r="D25" s="166"/>
      <c r="E25" s="177"/>
      <c r="P25" s="3"/>
    </row>
    <row r="26" spans="1:16" ht="24.75" customHeight="1" thickBot="1" x14ac:dyDescent="0.3">
      <c r="A26" s="152"/>
      <c r="B26" s="152"/>
      <c r="C26" s="152"/>
      <c r="D26" s="152"/>
      <c r="E26" s="75">
        <f>MIN(15,(E22+E24))</f>
        <v>0</v>
      </c>
      <c r="P26" s="3"/>
    </row>
    <row r="27" spans="1:16" ht="46.5" customHeight="1" thickBot="1" x14ac:dyDescent="0.3">
      <c r="A27" s="97" t="s">
        <v>59</v>
      </c>
      <c r="B27" s="121"/>
      <c r="C27" s="173"/>
      <c r="D27" s="166"/>
      <c r="E27" s="58"/>
      <c r="P27" s="3"/>
    </row>
    <row r="28" spans="1:16" ht="39.75" customHeight="1" thickBot="1" x14ac:dyDescent="0.3">
      <c r="A28" s="113" t="s">
        <v>107</v>
      </c>
      <c r="B28" s="123"/>
      <c r="C28" s="173" t="s">
        <v>82</v>
      </c>
      <c r="D28" s="166"/>
      <c r="E28" s="85">
        <f>MIN(5,(ROUNDDOWN(B28,0)*1.5))</f>
        <v>0</v>
      </c>
      <c r="P28" s="3"/>
    </row>
    <row r="29" spans="1:16" ht="21" customHeight="1" x14ac:dyDescent="0.25">
      <c r="A29" s="186"/>
      <c r="B29" s="186"/>
      <c r="C29" s="186"/>
      <c r="D29" s="186"/>
      <c r="E29" s="83">
        <f>MIN(15,E26+E28)</f>
        <v>0</v>
      </c>
      <c r="P29" s="3"/>
    </row>
    <row r="30" spans="1:16" ht="27.75" customHeight="1" x14ac:dyDescent="0.25">
      <c r="A30" s="145" t="s">
        <v>87</v>
      </c>
      <c r="B30" s="145"/>
      <c r="C30" s="187" t="s">
        <v>73</v>
      </c>
      <c r="D30" s="187"/>
      <c r="E30" s="61"/>
    </row>
    <row r="31" spans="1:16" ht="29.25" customHeight="1" thickBot="1" x14ac:dyDescent="0.3">
      <c r="A31" s="153" t="s">
        <v>79</v>
      </c>
      <c r="B31" s="154"/>
      <c r="C31" s="153"/>
      <c r="D31" s="153"/>
      <c r="E31" s="76"/>
      <c r="I31" s="2" t="s">
        <v>0</v>
      </c>
      <c r="P31" s="3"/>
    </row>
    <row r="32" spans="1:16" ht="19.5" customHeight="1" thickBot="1" x14ac:dyDescent="0.3">
      <c r="A32" s="97" t="s">
        <v>61</v>
      </c>
      <c r="B32" s="120"/>
      <c r="C32" s="173" t="s">
        <v>74</v>
      </c>
      <c r="D32" s="166"/>
      <c r="E32" s="85">
        <f t="shared" ref="E32:E35" si="0">IF(B32="oui",2.5,0)</f>
        <v>0</v>
      </c>
      <c r="P32" s="3"/>
    </row>
    <row r="33" spans="1:16" ht="19.5" customHeight="1" thickBot="1" x14ac:dyDescent="0.3">
      <c r="A33" s="97" t="s">
        <v>62</v>
      </c>
      <c r="B33" s="121"/>
      <c r="C33" s="173" t="s">
        <v>74</v>
      </c>
      <c r="D33" s="166"/>
      <c r="E33" s="85">
        <f t="shared" si="0"/>
        <v>0</v>
      </c>
      <c r="P33" s="3"/>
    </row>
    <row r="34" spans="1:16" ht="29.25" customHeight="1" thickBot="1" x14ac:dyDescent="0.3">
      <c r="A34" s="97" t="s">
        <v>63</v>
      </c>
      <c r="B34" s="121"/>
      <c r="C34" s="173" t="s">
        <v>74</v>
      </c>
      <c r="D34" s="166"/>
      <c r="E34" s="85">
        <f t="shared" si="0"/>
        <v>0</v>
      </c>
      <c r="P34" s="3"/>
    </row>
    <row r="35" spans="1:16" ht="25.5" customHeight="1" thickBot="1" x14ac:dyDescent="0.3">
      <c r="A35" s="97" t="s">
        <v>64</v>
      </c>
      <c r="B35" s="121"/>
      <c r="C35" s="173" t="s">
        <v>74</v>
      </c>
      <c r="D35" s="166"/>
      <c r="E35" s="85">
        <f t="shared" si="0"/>
        <v>0</v>
      </c>
      <c r="P35" s="3"/>
    </row>
    <row r="36" spans="1:16" ht="19.5" customHeight="1" thickBot="1" x14ac:dyDescent="0.3">
      <c r="A36" s="97" t="s">
        <v>65</v>
      </c>
      <c r="B36" s="122"/>
      <c r="C36" s="173" t="s">
        <v>74</v>
      </c>
      <c r="D36" s="166"/>
      <c r="E36" s="85">
        <f>IF(B36="oui",2.5,0)</f>
        <v>0</v>
      </c>
      <c r="P36" s="3"/>
    </row>
    <row r="37" spans="1:16" ht="22.5" customHeight="1" x14ac:dyDescent="0.25">
      <c r="A37" s="186"/>
      <c r="B37" s="186"/>
      <c r="C37" s="186"/>
      <c r="D37" s="186"/>
      <c r="E37" s="84">
        <f>MIN(10,(E32+E33+E34+E35+E36))</f>
        <v>0</v>
      </c>
      <c r="P37" s="3"/>
    </row>
    <row r="38" spans="1:16" ht="28.5" customHeight="1" x14ac:dyDescent="0.25">
      <c r="A38" s="145" t="s">
        <v>88</v>
      </c>
      <c r="B38" s="146"/>
      <c r="C38" s="104"/>
      <c r="D38" s="104"/>
      <c r="E38" s="80"/>
    </row>
    <row r="39" spans="1:16" ht="28.5" customHeight="1" thickBot="1" x14ac:dyDescent="0.3">
      <c r="A39" s="155" t="s">
        <v>108</v>
      </c>
      <c r="B39" s="155"/>
      <c r="C39" s="155"/>
      <c r="D39" s="155"/>
      <c r="E39" s="80"/>
    </row>
    <row r="40" spans="1:16" ht="30" customHeight="1" thickBot="1" x14ac:dyDescent="0.3">
      <c r="A40" s="162" t="s">
        <v>89</v>
      </c>
      <c r="B40" s="163"/>
      <c r="C40" s="163"/>
      <c r="D40" s="164"/>
      <c r="E40" s="82"/>
    </row>
    <row r="41" spans="1:16" ht="30" customHeight="1" x14ac:dyDescent="0.25">
      <c r="A41" s="142" t="s">
        <v>90</v>
      </c>
      <c r="B41" s="143"/>
      <c r="C41" s="143"/>
      <c r="D41" s="144"/>
      <c r="E41" s="82"/>
    </row>
    <row r="42" spans="1:16" ht="317.25" customHeight="1" thickBot="1" x14ac:dyDescent="0.3">
      <c r="A42" s="147"/>
      <c r="B42" s="148"/>
      <c r="C42" s="148"/>
      <c r="D42" s="149"/>
      <c r="E42" s="82"/>
    </row>
    <row r="43" spans="1:16" ht="36" customHeight="1" thickBot="1" x14ac:dyDescent="0.3">
      <c r="A43" s="174" t="s">
        <v>104</v>
      </c>
      <c r="B43" s="174"/>
      <c r="C43" s="175"/>
      <c r="D43" s="124"/>
      <c r="E43" s="82">
        <f>IF(D43="oui",30,0)</f>
        <v>0</v>
      </c>
    </row>
    <row r="44" spans="1:16" ht="56.25" customHeight="1" thickBot="1" x14ac:dyDescent="0.3">
      <c r="A44" s="174" t="s">
        <v>105</v>
      </c>
      <c r="B44" s="174"/>
      <c r="C44" s="175"/>
      <c r="D44" s="121"/>
      <c r="E44" s="82">
        <f>IF(D44="oui",30,0)</f>
        <v>0</v>
      </c>
    </row>
    <row r="45" spans="1:16" ht="37.5" customHeight="1" thickBot="1" x14ac:dyDescent="0.3">
      <c r="A45" s="174" t="s">
        <v>106</v>
      </c>
      <c r="B45" s="174"/>
      <c r="C45" s="175"/>
      <c r="D45" s="121"/>
      <c r="E45" s="82">
        <f>IF(D45="oui",30,0)</f>
        <v>0</v>
      </c>
    </row>
    <row r="46" spans="1:16" ht="20.25" customHeight="1" x14ac:dyDescent="0.25">
      <c r="A46" s="62"/>
      <c r="B46" s="62"/>
      <c r="C46" s="62"/>
      <c r="D46" s="87"/>
      <c r="E46" s="82"/>
    </row>
    <row r="47" spans="1:16" ht="27" customHeight="1" thickBot="1" x14ac:dyDescent="0.3">
      <c r="A47" s="191" t="s">
        <v>70</v>
      </c>
      <c r="B47" s="191"/>
      <c r="C47" s="128" t="s">
        <v>73</v>
      </c>
      <c r="D47" s="128"/>
      <c r="E47" s="77"/>
    </row>
    <row r="48" spans="1:16" ht="33" customHeight="1" thickBot="1" x14ac:dyDescent="0.3">
      <c r="A48" s="97" t="s">
        <v>103</v>
      </c>
      <c r="B48" s="119" t="s">
        <v>93</v>
      </c>
      <c r="C48" s="173" t="s">
        <v>75</v>
      </c>
      <c r="D48" s="166"/>
      <c r="E48" s="82">
        <f>VLOOKUP(B48,encadrement,2,0)</f>
        <v>0</v>
      </c>
    </row>
    <row r="49" spans="1:16" ht="33" customHeight="1" x14ac:dyDescent="0.25">
      <c r="A49" s="172" t="s">
        <v>69</v>
      </c>
      <c r="B49" s="172"/>
      <c r="C49" s="172"/>
      <c r="D49" s="172"/>
      <c r="E49" s="84">
        <f>MIN(30,(E48+E45+E44+E43))</f>
        <v>0</v>
      </c>
    </row>
    <row r="50" spans="1:16" ht="35.25" customHeight="1" x14ac:dyDescent="0.25">
      <c r="A50" s="145" t="s">
        <v>91</v>
      </c>
      <c r="B50" s="145"/>
      <c r="C50" s="145"/>
      <c r="D50" s="145"/>
      <c r="E50" s="61"/>
    </row>
    <row r="51" spans="1:16" ht="35.25" customHeight="1" thickBot="1" x14ac:dyDescent="0.3">
      <c r="A51" s="190"/>
      <c r="B51" s="190"/>
      <c r="C51" s="187" t="s">
        <v>81</v>
      </c>
      <c r="D51" s="187"/>
      <c r="E51" s="61"/>
    </row>
    <row r="52" spans="1:16" ht="39.75" customHeight="1" thickBot="1" x14ac:dyDescent="0.3">
      <c r="A52" s="167" t="s">
        <v>102</v>
      </c>
      <c r="B52" s="168"/>
      <c r="C52" s="111" t="s">
        <v>80</v>
      </c>
      <c r="D52" s="110"/>
      <c r="E52" s="58"/>
    </row>
    <row r="53" spans="1:16" ht="33.75" customHeight="1" thickBot="1" x14ac:dyDescent="0.3">
      <c r="A53" s="169"/>
      <c r="B53" s="170"/>
      <c r="C53" s="125"/>
      <c r="D53" s="105">
        <f t="shared" ref="D53:D58" si="1">C53/5</f>
        <v>0</v>
      </c>
      <c r="E53" s="58"/>
      <c r="N53" s="103"/>
    </row>
    <row r="54" spans="1:16" ht="33.75" customHeight="1" thickBot="1" x14ac:dyDescent="0.3">
      <c r="A54" s="169"/>
      <c r="B54" s="170"/>
      <c r="C54" s="125"/>
      <c r="D54" s="105">
        <f t="shared" si="1"/>
        <v>0</v>
      </c>
      <c r="E54" s="58"/>
    </row>
    <row r="55" spans="1:16" ht="33.75" customHeight="1" thickBot="1" x14ac:dyDescent="0.3">
      <c r="A55" s="169"/>
      <c r="B55" s="170"/>
      <c r="C55" s="125"/>
      <c r="D55" s="105">
        <f t="shared" si="1"/>
        <v>0</v>
      </c>
      <c r="E55" s="58"/>
    </row>
    <row r="56" spans="1:16" ht="33.75" customHeight="1" thickBot="1" x14ac:dyDescent="0.3">
      <c r="A56" s="169"/>
      <c r="B56" s="170"/>
      <c r="C56" s="125"/>
      <c r="D56" s="105">
        <f t="shared" si="1"/>
        <v>0</v>
      </c>
      <c r="E56" s="58"/>
      <c r="P56" s="81"/>
    </row>
    <row r="57" spans="1:16" ht="33.75" customHeight="1" thickBot="1" x14ac:dyDescent="0.3">
      <c r="A57" s="169"/>
      <c r="B57" s="170"/>
      <c r="C57" s="125"/>
      <c r="D57" s="105">
        <f t="shared" si="1"/>
        <v>0</v>
      </c>
      <c r="E57" s="58"/>
    </row>
    <row r="58" spans="1:16" ht="33.75" customHeight="1" thickBot="1" x14ac:dyDescent="0.3">
      <c r="A58" s="169"/>
      <c r="B58" s="170"/>
      <c r="C58" s="126"/>
      <c r="D58" s="105">
        <f t="shared" si="1"/>
        <v>0</v>
      </c>
      <c r="E58" s="58"/>
    </row>
    <row r="59" spans="1:16" ht="30" customHeight="1" thickBot="1" x14ac:dyDescent="0.3">
      <c r="A59" s="188" t="s">
        <v>23</v>
      </c>
      <c r="B59" s="189"/>
      <c r="C59" s="112">
        <f>SUM(C53:C58)</f>
        <v>0</v>
      </c>
      <c r="D59" s="105">
        <f>SUM(D53:D58)</f>
        <v>0</v>
      </c>
      <c r="E59" s="82">
        <f>MIN(3,D59)</f>
        <v>0</v>
      </c>
    </row>
    <row r="60" spans="1:16" ht="16.5" customHeight="1" x14ac:dyDescent="0.25">
      <c r="A60" s="88"/>
      <c r="B60" s="88"/>
      <c r="C60" s="79"/>
      <c r="D60" s="89"/>
      <c r="E60" s="82"/>
    </row>
    <row r="61" spans="1:16" ht="18.75" customHeight="1" thickBot="1" x14ac:dyDescent="0.3">
      <c r="A61" s="171" t="s">
        <v>96</v>
      </c>
      <c r="B61" s="171"/>
      <c r="C61" s="128" t="s">
        <v>73</v>
      </c>
      <c r="D61" s="128"/>
      <c r="E61" s="57"/>
    </row>
    <row r="62" spans="1:16" ht="29.25" customHeight="1" thickBot="1" x14ac:dyDescent="0.3">
      <c r="A62" s="97" t="s">
        <v>97</v>
      </c>
      <c r="B62" s="121"/>
      <c r="C62" s="165" t="s">
        <v>76</v>
      </c>
      <c r="D62" s="166"/>
      <c r="E62" s="82">
        <f>IF(B62="oui",2,0)</f>
        <v>0</v>
      </c>
    </row>
    <row r="63" spans="1:16" ht="34.5" customHeight="1" thickBot="1" x14ac:dyDescent="0.3">
      <c r="A63" s="97" t="s">
        <v>98</v>
      </c>
      <c r="B63" s="121"/>
      <c r="C63" s="165" t="s">
        <v>78</v>
      </c>
      <c r="D63" s="166"/>
      <c r="E63" s="82">
        <f>IF(B63="oui",1,0)</f>
        <v>0</v>
      </c>
    </row>
    <row r="64" spans="1:16" ht="21" customHeight="1" x14ac:dyDescent="0.25">
      <c r="A64" s="186"/>
      <c r="B64" s="186"/>
      <c r="C64" s="186"/>
      <c r="D64" s="186"/>
      <c r="E64" s="84">
        <f>MIN(5,(E63+E62+E59))</f>
        <v>0</v>
      </c>
    </row>
    <row r="65" spans="1:5" ht="31.5" customHeight="1" thickBot="1" x14ac:dyDescent="0.3">
      <c r="A65" s="145" t="s">
        <v>92</v>
      </c>
      <c r="B65" s="145"/>
      <c r="C65" s="187" t="s">
        <v>73</v>
      </c>
      <c r="D65" s="187"/>
      <c r="E65" s="78"/>
    </row>
    <row r="66" spans="1:5" ht="49.5" customHeight="1" thickBot="1" x14ac:dyDescent="0.3">
      <c r="A66" s="100" t="s">
        <v>84</v>
      </c>
      <c r="B66" s="127"/>
      <c r="C66" s="165" t="s">
        <v>77</v>
      </c>
      <c r="D66" s="166"/>
      <c r="E66" s="84">
        <f>IF(B66="non",10,0)</f>
        <v>0</v>
      </c>
    </row>
    <row r="67" spans="1:5" ht="31.5" customHeight="1" thickBot="1" x14ac:dyDescent="0.3">
      <c r="A67" s="90"/>
      <c r="B67" s="91"/>
      <c r="C67" s="92"/>
      <c r="D67" s="88"/>
      <c r="E67" s="84"/>
    </row>
    <row r="68" spans="1:5" ht="16.5" customHeight="1" x14ac:dyDescent="0.25">
      <c r="A68" s="101" t="s">
        <v>67</v>
      </c>
      <c r="B68" s="180"/>
      <c r="C68" s="180"/>
      <c r="D68" s="181"/>
      <c r="E68" s="84"/>
    </row>
    <row r="69" spans="1:5" ht="20.25" customHeight="1" x14ac:dyDescent="0.25">
      <c r="A69" s="102" t="s">
        <v>66</v>
      </c>
      <c r="B69" s="182"/>
      <c r="C69" s="182"/>
      <c r="D69" s="183"/>
      <c r="E69" s="84"/>
    </row>
    <row r="70" spans="1:5" ht="49.5" customHeight="1" x14ac:dyDescent="0.25">
      <c r="A70" s="178" t="s">
        <v>83</v>
      </c>
      <c r="B70" s="182"/>
      <c r="C70" s="182"/>
      <c r="D70" s="183"/>
      <c r="E70" s="84"/>
    </row>
    <row r="71" spans="1:5" ht="17.25" customHeight="1" thickBot="1" x14ac:dyDescent="0.3">
      <c r="A71" s="179"/>
      <c r="B71" s="184" t="s">
        <v>24</v>
      </c>
      <c r="C71" s="184"/>
      <c r="D71" s="185"/>
      <c r="E71" s="59"/>
    </row>
    <row r="72" spans="1:5" ht="29.25" customHeight="1" x14ac:dyDescent="0.25">
      <c r="B72" s="2"/>
      <c r="C72" s="2"/>
      <c r="D72" s="2"/>
      <c r="E72" s="2"/>
    </row>
    <row r="73" spans="1:5" ht="37.799999999999997" hidden="1" x14ac:dyDescent="0.25">
      <c r="A73" s="161" t="s">
        <v>69</v>
      </c>
      <c r="B73" s="161"/>
      <c r="C73" s="161"/>
      <c r="D73" s="161"/>
      <c r="E73" s="86">
        <f>E66+E64+E49+E37+E29+E20</f>
        <v>0</v>
      </c>
    </row>
  </sheetData>
  <sheetProtection algorithmName="SHA-512" hashValue="j04DfN2NweaZ3KKXU4w5+HMPeUyxr03YjbCeaZD9d4X25ouWDAHeXRzoBsW4hSTjS+D3b5k9YqcDRQCX/dddsQ==" saltValue="9dqwC418EB9pD7LeqTTrYQ==" spinCount="100000" sheet="1" selectLockedCells="1"/>
  <dataConsolidate/>
  <mergeCells count="76">
    <mergeCell ref="A50:D50"/>
    <mergeCell ref="B11:D11"/>
    <mergeCell ref="B12:D12"/>
    <mergeCell ref="C13:D13"/>
    <mergeCell ref="A37:D37"/>
    <mergeCell ref="A30:B30"/>
    <mergeCell ref="C30:D30"/>
    <mergeCell ref="C28:D28"/>
    <mergeCell ref="C32:D32"/>
    <mergeCell ref="C33:D33"/>
    <mergeCell ref="C34:D34"/>
    <mergeCell ref="C35:D35"/>
    <mergeCell ref="C36:D36"/>
    <mergeCell ref="A16:B16"/>
    <mergeCell ref="C16:D16"/>
    <mergeCell ref="A14:D14"/>
    <mergeCell ref="E24:E25"/>
    <mergeCell ref="B24:B25"/>
    <mergeCell ref="C27:D27"/>
    <mergeCell ref="A29:D29"/>
    <mergeCell ref="C24:D25"/>
    <mergeCell ref="C62:D62"/>
    <mergeCell ref="C66:D66"/>
    <mergeCell ref="A64:D64"/>
    <mergeCell ref="A65:B65"/>
    <mergeCell ref="C65:D65"/>
    <mergeCell ref="E22:E23"/>
    <mergeCell ref="C17:D17"/>
    <mergeCell ref="A70:A71"/>
    <mergeCell ref="B68:D70"/>
    <mergeCell ref="B71:D71"/>
    <mergeCell ref="C18:D18"/>
    <mergeCell ref="C19:D19"/>
    <mergeCell ref="A20:D20"/>
    <mergeCell ref="A21:B21"/>
    <mergeCell ref="C21:D21"/>
    <mergeCell ref="C22:D23"/>
    <mergeCell ref="A59:B59"/>
    <mergeCell ref="C51:D51"/>
    <mergeCell ref="A51:B51"/>
    <mergeCell ref="A44:C44"/>
    <mergeCell ref="A47:B47"/>
    <mergeCell ref="A73:D73"/>
    <mergeCell ref="A40:D40"/>
    <mergeCell ref="C63:D63"/>
    <mergeCell ref="A52:B52"/>
    <mergeCell ref="A53:B53"/>
    <mergeCell ref="A54:B54"/>
    <mergeCell ref="A61:B61"/>
    <mergeCell ref="C61:D61"/>
    <mergeCell ref="A55:B55"/>
    <mergeCell ref="A56:B56"/>
    <mergeCell ref="A57:B57"/>
    <mergeCell ref="A58:B58"/>
    <mergeCell ref="A49:D49"/>
    <mergeCell ref="C48:D48"/>
    <mergeCell ref="A45:C45"/>
    <mergeCell ref="A43:C43"/>
    <mergeCell ref="A1:D1"/>
    <mergeCell ref="A2:D2"/>
    <mergeCell ref="B3:D3"/>
    <mergeCell ref="B4:D4"/>
    <mergeCell ref="B5:D5"/>
    <mergeCell ref="C47:D47"/>
    <mergeCell ref="B6:D6"/>
    <mergeCell ref="B7:D7"/>
    <mergeCell ref="B8:D8"/>
    <mergeCell ref="B9:D9"/>
    <mergeCell ref="A15:D15"/>
    <mergeCell ref="A41:D41"/>
    <mergeCell ref="A38:B38"/>
    <mergeCell ref="A42:D42"/>
    <mergeCell ref="B22:B23"/>
    <mergeCell ref="A26:D26"/>
    <mergeCell ref="A31:D31"/>
    <mergeCell ref="A39:D3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>
    <oddHeader>&amp;R&amp;11&amp;F</oddHeader>
    <oddFooter>&amp;L&amp;D&amp;R&amp;A</oddFooter>
  </headerFooter>
  <rowBreaks count="3" manualBreakCount="3">
    <brk id="15" max="3" man="1"/>
    <brk id="37" max="3" man="1"/>
    <brk id="49" max="3" man="1"/>
  </rowBreaks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aisie_services">
                <anchor moveWithCells="1" sizeWithCells="1">
                  <from>
                    <xdr:col>0</xdr:col>
                    <xdr:colOff>868680</xdr:colOff>
                    <xdr:row>22</xdr:row>
                    <xdr:rowOff>7620</xdr:rowOff>
                  </from>
                  <to>
                    <xdr:col>0</xdr:col>
                    <xdr:colOff>2514600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activités">
                <anchor moveWithCells="1" sizeWithCells="1">
                  <from>
                    <xdr:col>0</xdr:col>
                    <xdr:colOff>868680</xdr:colOff>
                    <xdr:row>24</xdr:row>
                    <xdr:rowOff>7620</xdr:rowOff>
                  </from>
                  <to>
                    <xdr:col>0</xdr:col>
                    <xdr:colOff>2514600</xdr:colOff>
                    <xdr:row>24</xdr:row>
                    <xdr:rowOff>327660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paramètres!$A$1:$A$2</xm:f>
          </x14:formula1>
          <xm:sqref>B17:B19 B66:B67 B27 B32:B36 B62:B63 B13 D43:D46</xm:sqref>
        </x14:dataValidation>
        <x14:dataValidation type="list" allowBlank="1" showInputMessage="1" showErrorMessage="1" xr:uid="{00000000-0002-0000-0000-000001000000}">
          <x14:formula1>
            <xm:f>paramètres!$A$4:$A$14</xm:f>
          </x14:formula1>
          <xm:sqref>E3</xm:sqref>
        </x14:dataValidation>
        <x14:dataValidation type="list" allowBlank="1" showInputMessage="1" showErrorMessage="1" xr:uid="{5154CFE9-0BA0-4D31-9483-A43F67817A3D}">
          <x14:formula1>
            <xm:f>paramètres!$A$33:$A$37</xm:f>
          </x14:formula1>
          <xm:sqref>B48</xm:sqref>
        </x14:dataValidation>
        <x14:dataValidation type="list" allowBlank="1" showInputMessage="1" showErrorMessage="1" xr:uid="{560ABF9B-7BF9-4274-AEA7-E3EA4A83E070}">
          <x14:formula1>
            <xm:f>paramètres!$A$16:$A$26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L47"/>
  <sheetViews>
    <sheetView view="pageBreakPreview" zoomScaleNormal="100" zoomScaleSheetLayoutView="100" workbookViewId="0">
      <selection activeCell="B5" sqref="B5"/>
    </sheetView>
  </sheetViews>
  <sheetFormatPr baseColWidth="10" defaultColWidth="11.44140625" defaultRowHeight="16.2" customHeight="1" x14ac:dyDescent="0.25"/>
  <cols>
    <col min="1" max="1" width="9.5546875" style="17" customWidth="1"/>
    <col min="2" max="2" width="16" style="17" customWidth="1"/>
    <col min="3" max="3" width="7.6640625" style="17" customWidth="1"/>
    <col min="4" max="4" width="13.5546875" style="17" customWidth="1"/>
    <col min="5" max="5" width="11.5546875" style="17" customWidth="1"/>
    <col min="6" max="6" width="6.6640625" style="17" customWidth="1"/>
    <col min="7" max="7" width="5.88671875" style="17" customWidth="1"/>
    <col min="8" max="8" width="12.44140625" style="17" customWidth="1"/>
    <col min="9" max="10" width="6" style="17" customWidth="1"/>
    <col min="11" max="16384" width="11.44140625" style="17"/>
  </cols>
  <sheetData>
    <row r="1" spans="1:11" ht="30" customHeight="1" x14ac:dyDescent="0.25"/>
    <row r="2" spans="1:11" ht="16.2" customHeight="1" x14ac:dyDescent="0.25">
      <c r="A2" s="198" t="s">
        <v>16</v>
      </c>
      <c r="B2" s="198"/>
      <c r="C2" s="198"/>
      <c r="D2" s="198"/>
      <c r="E2" s="197"/>
      <c r="F2" s="197"/>
      <c r="G2" s="197"/>
      <c r="H2" s="197"/>
      <c r="I2" s="18"/>
    </row>
    <row r="3" spans="1:11" ht="46.95" customHeight="1" x14ac:dyDescent="0.25">
      <c r="A3" s="198"/>
      <c r="B3" s="198"/>
      <c r="C3" s="198"/>
      <c r="D3" s="198"/>
      <c r="E3" s="19">
        <v>44561</v>
      </c>
      <c r="F3" s="20" t="s">
        <v>3</v>
      </c>
      <c r="G3" s="20" t="s">
        <v>4</v>
      </c>
      <c r="H3" s="20" t="s">
        <v>5</v>
      </c>
      <c r="I3" s="18"/>
    </row>
    <row r="4" spans="1:11" ht="16.2" customHeight="1" x14ac:dyDescent="0.25">
      <c r="A4" s="200" t="s">
        <v>18</v>
      </c>
      <c r="B4" s="200"/>
      <c r="C4" s="200"/>
      <c r="D4" s="200"/>
      <c r="E4" s="42"/>
      <c r="F4" s="42"/>
      <c r="G4" s="42"/>
      <c r="H4" s="42"/>
      <c r="I4" s="18"/>
    </row>
    <row r="5" spans="1:11" ht="16.2" customHeight="1" x14ac:dyDescent="0.25">
      <c r="A5" s="21" t="s">
        <v>1</v>
      </c>
      <c r="B5" s="39"/>
      <c r="C5" s="21" t="s">
        <v>2</v>
      </c>
      <c r="D5" s="39"/>
      <c r="E5" s="12">
        <f>IF($D$5="",0,DAYS360(B5,$D$5))</f>
        <v>0</v>
      </c>
      <c r="F5" s="22">
        <f t="shared" ref="F5:F19" si="0">ROUNDDOWN(E5/360,0)</f>
        <v>0</v>
      </c>
      <c r="G5" s="22">
        <f t="shared" ref="G5:G19" si="1">ROUNDDOWN((E5-(F5*360))/30,0)</f>
        <v>0</v>
      </c>
      <c r="H5" s="22">
        <f t="shared" ref="H5:H19" si="2">ROUNDDOWN(E5-(F5*360)-(G5*30),0)</f>
        <v>0</v>
      </c>
      <c r="I5" s="18"/>
      <c r="K5" s="23" t="s">
        <v>0</v>
      </c>
    </row>
    <row r="6" spans="1:11" ht="16.2" customHeight="1" x14ac:dyDescent="0.25">
      <c r="A6" s="21" t="s">
        <v>1</v>
      </c>
      <c r="B6" s="14"/>
      <c r="C6" s="21" t="s">
        <v>2</v>
      </c>
      <c r="D6" s="14"/>
      <c r="E6" s="12">
        <f>IF($D$6="",0,DAYS360(B6,$D$6))</f>
        <v>0</v>
      </c>
      <c r="F6" s="22">
        <f t="shared" si="0"/>
        <v>0</v>
      </c>
      <c r="G6" s="22">
        <f t="shared" si="1"/>
        <v>0</v>
      </c>
      <c r="H6" s="22">
        <f t="shared" si="2"/>
        <v>0</v>
      </c>
      <c r="I6" s="18"/>
    </row>
    <row r="7" spans="1:11" ht="16.2" customHeight="1" x14ac:dyDescent="0.25">
      <c r="A7" s="21" t="s">
        <v>1</v>
      </c>
      <c r="B7" s="14"/>
      <c r="C7" s="21" t="s">
        <v>2</v>
      </c>
      <c r="D7" s="14"/>
      <c r="E7" s="12">
        <f>IF($D$7="",0,DAYS360(B7,$D$7))</f>
        <v>0</v>
      </c>
      <c r="F7" s="22">
        <f t="shared" si="0"/>
        <v>0</v>
      </c>
      <c r="G7" s="22">
        <f t="shared" si="1"/>
        <v>0</v>
      </c>
      <c r="H7" s="22">
        <f t="shared" si="2"/>
        <v>0</v>
      </c>
      <c r="I7" s="18"/>
    </row>
    <row r="8" spans="1:11" ht="16.2" customHeight="1" x14ac:dyDescent="0.25">
      <c r="A8" s="21" t="s">
        <v>1</v>
      </c>
      <c r="B8" s="14"/>
      <c r="C8" s="21" t="s">
        <v>2</v>
      </c>
      <c r="D8" s="14"/>
      <c r="E8" s="12">
        <f>IF($D$8="",0,DAYS360(B8,$D$8))</f>
        <v>0</v>
      </c>
      <c r="F8" s="22">
        <f t="shared" si="0"/>
        <v>0</v>
      </c>
      <c r="G8" s="22">
        <f t="shared" si="1"/>
        <v>0</v>
      </c>
      <c r="H8" s="22">
        <f t="shared" si="2"/>
        <v>0</v>
      </c>
      <c r="I8" s="18"/>
    </row>
    <row r="9" spans="1:11" ht="16.2" customHeight="1" x14ac:dyDescent="0.25">
      <c r="A9" s="21" t="s">
        <v>1</v>
      </c>
      <c r="B9" s="14"/>
      <c r="C9" s="21" t="s">
        <v>2</v>
      </c>
      <c r="D9" s="14"/>
      <c r="E9" s="12">
        <f>IF($D$9="",0,DAYS360(B9,$D$9))</f>
        <v>0</v>
      </c>
      <c r="F9" s="22">
        <f t="shared" si="0"/>
        <v>0</v>
      </c>
      <c r="G9" s="22">
        <f t="shared" si="1"/>
        <v>0</v>
      </c>
      <c r="H9" s="22">
        <f t="shared" si="2"/>
        <v>0</v>
      </c>
      <c r="I9" s="18"/>
    </row>
    <row r="10" spans="1:11" ht="16.2" customHeight="1" x14ac:dyDescent="0.25">
      <c r="A10" s="21" t="s">
        <v>1</v>
      </c>
      <c r="B10" s="14"/>
      <c r="C10" s="21" t="s">
        <v>2</v>
      </c>
      <c r="D10" s="14"/>
      <c r="E10" s="12">
        <f>IF($D$10="",0,DAYS360(B10,$D$10))</f>
        <v>0</v>
      </c>
      <c r="F10" s="22">
        <f t="shared" si="0"/>
        <v>0</v>
      </c>
      <c r="G10" s="22">
        <f t="shared" si="1"/>
        <v>0</v>
      </c>
      <c r="H10" s="22">
        <f t="shared" si="2"/>
        <v>0</v>
      </c>
      <c r="I10" s="18"/>
    </row>
    <row r="11" spans="1:11" ht="16.2" customHeight="1" x14ac:dyDescent="0.25">
      <c r="A11" s="21" t="s">
        <v>1</v>
      </c>
      <c r="B11" s="14"/>
      <c r="C11" s="21" t="s">
        <v>2</v>
      </c>
      <c r="D11" s="14"/>
      <c r="E11" s="12">
        <f>IF($D$11="",0,DAYS360(B11,$D$11))</f>
        <v>0</v>
      </c>
      <c r="F11" s="22">
        <f t="shared" si="0"/>
        <v>0</v>
      </c>
      <c r="G11" s="22">
        <f t="shared" si="1"/>
        <v>0</v>
      </c>
      <c r="H11" s="22">
        <f t="shared" si="2"/>
        <v>0</v>
      </c>
      <c r="I11" s="18"/>
    </row>
    <row r="12" spans="1:11" ht="16.2" customHeight="1" x14ac:dyDescent="0.25">
      <c r="A12" s="21" t="s">
        <v>1</v>
      </c>
      <c r="B12" s="14"/>
      <c r="C12" s="21" t="s">
        <v>2</v>
      </c>
      <c r="D12" s="14"/>
      <c r="E12" s="12">
        <f>IF($D$12="",0,DAYS360(B12,$D$12))</f>
        <v>0</v>
      </c>
      <c r="F12" s="22">
        <f t="shared" si="0"/>
        <v>0</v>
      </c>
      <c r="G12" s="22">
        <f t="shared" si="1"/>
        <v>0</v>
      </c>
      <c r="H12" s="22">
        <f t="shared" si="2"/>
        <v>0</v>
      </c>
      <c r="I12" s="18"/>
    </row>
    <row r="13" spans="1:11" ht="16.2" customHeight="1" x14ac:dyDescent="0.25">
      <c r="A13" s="21" t="s">
        <v>1</v>
      </c>
      <c r="B13" s="14"/>
      <c r="C13" s="21" t="s">
        <v>2</v>
      </c>
      <c r="D13" s="14"/>
      <c r="E13" s="12">
        <f>IF($D$13="",0,DAYS360(B13,$D$13))</f>
        <v>0</v>
      </c>
      <c r="F13" s="22">
        <f t="shared" si="0"/>
        <v>0</v>
      </c>
      <c r="G13" s="22">
        <f t="shared" si="1"/>
        <v>0</v>
      </c>
      <c r="H13" s="22">
        <f t="shared" si="2"/>
        <v>0</v>
      </c>
      <c r="I13" s="18"/>
    </row>
    <row r="14" spans="1:11" ht="16.2" customHeight="1" x14ac:dyDescent="0.25">
      <c r="A14" s="21" t="s">
        <v>1</v>
      </c>
      <c r="B14" s="14"/>
      <c r="C14" s="21" t="s">
        <v>2</v>
      </c>
      <c r="D14" s="14"/>
      <c r="E14" s="12">
        <f>IF($D$14="",0,DAYS360(B14,$D$14))</f>
        <v>0</v>
      </c>
      <c r="F14" s="22">
        <f t="shared" si="0"/>
        <v>0</v>
      </c>
      <c r="G14" s="22">
        <f t="shared" si="1"/>
        <v>0</v>
      </c>
      <c r="H14" s="22">
        <f t="shared" si="2"/>
        <v>0</v>
      </c>
      <c r="I14" s="18"/>
    </row>
    <row r="15" spans="1:11" ht="16.2" customHeight="1" x14ac:dyDescent="0.25">
      <c r="A15" s="21" t="s">
        <v>1</v>
      </c>
      <c r="B15" s="14"/>
      <c r="C15" s="21" t="s">
        <v>2</v>
      </c>
      <c r="D15" s="14"/>
      <c r="E15" s="12">
        <f>IF($D$15="",0,DAYS360(B15,$D$15))</f>
        <v>0</v>
      </c>
      <c r="F15" s="22">
        <f t="shared" si="0"/>
        <v>0</v>
      </c>
      <c r="G15" s="22">
        <f t="shared" si="1"/>
        <v>0</v>
      </c>
      <c r="H15" s="22">
        <f t="shared" si="2"/>
        <v>0</v>
      </c>
      <c r="I15" s="18"/>
    </row>
    <row r="16" spans="1:11" ht="16.2" customHeight="1" x14ac:dyDescent="0.25">
      <c r="A16" s="21" t="s">
        <v>1</v>
      </c>
      <c r="B16" s="14"/>
      <c r="C16" s="21" t="s">
        <v>2</v>
      </c>
      <c r="D16" s="14"/>
      <c r="E16" s="12">
        <f>IF($D$16="",0,DAYS360(B16,$D$16))</f>
        <v>0</v>
      </c>
      <c r="F16" s="22">
        <f t="shared" si="0"/>
        <v>0</v>
      </c>
      <c r="G16" s="22">
        <f t="shared" si="1"/>
        <v>0</v>
      </c>
      <c r="H16" s="22">
        <f t="shared" si="2"/>
        <v>0</v>
      </c>
      <c r="I16" s="18"/>
    </row>
    <row r="17" spans="1:11" ht="16.2" customHeight="1" x14ac:dyDescent="0.25">
      <c r="A17" s="21" t="s">
        <v>1</v>
      </c>
      <c r="B17" s="14"/>
      <c r="C17" s="21" t="s">
        <v>2</v>
      </c>
      <c r="D17" s="14"/>
      <c r="E17" s="12">
        <f>IF($D$17="",0,DAYS360(B17,$D$17))</f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  <c r="I17" s="18"/>
    </row>
    <row r="18" spans="1:11" ht="16.2" customHeight="1" x14ac:dyDescent="0.25">
      <c r="A18" s="21" t="s">
        <v>1</v>
      </c>
      <c r="B18" s="14"/>
      <c r="C18" s="21" t="s">
        <v>2</v>
      </c>
      <c r="D18" s="14"/>
      <c r="E18" s="12">
        <f>IF($D$18="",0,DAYS360(B18,$D$18))</f>
        <v>0</v>
      </c>
      <c r="F18" s="22">
        <f t="shared" si="0"/>
        <v>0</v>
      </c>
      <c r="G18" s="22">
        <f t="shared" si="1"/>
        <v>0</v>
      </c>
      <c r="H18" s="22">
        <f t="shared" si="2"/>
        <v>0</v>
      </c>
      <c r="I18" s="18"/>
    </row>
    <row r="19" spans="1:11" ht="16.2" customHeight="1" x14ac:dyDescent="0.25">
      <c r="A19" s="24"/>
      <c r="B19" s="24"/>
      <c r="C19" s="24"/>
      <c r="D19" s="24"/>
      <c r="E19" s="25">
        <f>SUM(E5:E18)</f>
        <v>0</v>
      </c>
      <c r="F19" s="26">
        <f t="shared" si="0"/>
        <v>0</v>
      </c>
      <c r="G19" s="26">
        <f t="shared" si="1"/>
        <v>0</v>
      </c>
      <c r="H19" s="26">
        <f t="shared" si="2"/>
        <v>0</v>
      </c>
      <c r="I19" s="18"/>
    </row>
    <row r="20" spans="1:11" ht="16.2" customHeight="1" x14ac:dyDescent="0.25">
      <c r="A20" s="200" t="s">
        <v>6</v>
      </c>
      <c r="B20" s="200"/>
      <c r="C20" s="200"/>
      <c r="D20" s="200"/>
      <c r="E20" s="42"/>
      <c r="F20" s="42"/>
      <c r="G20" s="42"/>
      <c r="H20" s="42"/>
      <c r="I20" s="18"/>
      <c r="K20" s="17" t="s">
        <v>0</v>
      </c>
    </row>
    <row r="21" spans="1:11" ht="16.2" customHeight="1" x14ac:dyDescent="0.25">
      <c r="A21" s="21" t="s">
        <v>1</v>
      </c>
      <c r="B21" s="39"/>
      <c r="C21" s="21" t="s">
        <v>2</v>
      </c>
      <c r="D21" s="39"/>
      <c r="E21" s="15">
        <f>IF($D$21="",0,DAYS360(B21,$D$21))</f>
        <v>0</v>
      </c>
      <c r="F21" s="27">
        <f>ROUNDDOWN(E21/360,0)</f>
        <v>0</v>
      </c>
      <c r="G21" s="27">
        <f>ROUNDDOWN((E21-(F21*360))/30,0)</f>
        <v>0</v>
      </c>
      <c r="H21" s="27">
        <f>ROUNDDOWN(E21-(F21*360)-(G21*30),0)</f>
        <v>0</v>
      </c>
      <c r="I21" s="18"/>
    </row>
    <row r="22" spans="1:11" ht="16.2" customHeight="1" x14ac:dyDescent="0.25">
      <c r="A22" s="203" t="s">
        <v>7</v>
      </c>
      <c r="B22" s="203"/>
      <c r="C22" s="203"/>
      <c r="D22" s="203"/>
      <c r="E22" s="45"/>
      <c r="F22" s="45"/>
      <c r="G22" s="45"/>
      <c r="H22" s="45"/>
      <c r="I22" s="18"/>
    </row>
    <row r="23" spans="1:11" ht="16.2" customHeight="1" x14ac:dyDescent="0.25">
      <c r="A23" s="28" t="s">
        <v>11</v>
      </c>
      <c r="B23" s="39"/>
      <c r="C23" s="29"/>
      <c r="D23" s="16" t="s">
        <v>0</v>
      </c>
      <c r="E23" s="15" t="b">
        <f>IF(B23&lt;&gt;0,IF($E$3="",0,DAYS360(B23,$E$3)))</f>
        <v>0</v>
      </c>
      <c r="F23" s="27">
        <f>ROUNDDOWN(E23/360,0)</f>
        <v>0</v>
      </c>
      <c r="G23" s="27">
        <f>ROUNDDOWN((E23-(F23*360))/30,0)</f>
        <v>0</v>
      </c>
      <c r="H23" s="27">
        <f>ROUNDDOWN(E23-(F23*360)-(G23*30),0)</f>
        <v>0</v>
      </c>
      <c r="I23" s="18"/>
    </row>
    <row r="24" spans="1:11" ht="16.2" customHeight="1" x14ac:dyDescent="0.25">
      <c r="E24" s="10"/>
      <c r="F24" s="30"/>
      <c r="G24" s="30"/>
      <c r="H24" s="30"/>
      <c r="I24" s="18"/>
    </row>
    <row r="25" spans="1:11" ht="16.2" customHeight="1" x14ac:dyDescent="0.25">
      <c r="A25" s="200" t="s">
        <v>8</v>
      </c>
      <c r="B25" s="200"/>
      <c r="C25" s="200"/>
      <c r="D25" s="200"/>
      <c r="E25" s="42"/>
      <c r="F25" s="42"/>
      <c r="G25" s="42"/>
      <c r="H25" s="42"/>
      <c r="I25" s="18"/>
    </row>
    <row r="26" spans="1:11" ht="16.2" customHeight="1" x14ac:dyDescent="0.25">
      <c r="A26" s="201" t="s">
        <v>9</v>
      </c>
      <c r="B26" s="201"/>
      <c r="C26" s="201"/>
      <c r="D26" s="201"/>
      <c r="E26" s="43"/>
      <c r="F26" s="43"/>
      <c r="G26" s="43"/>
      <c r="H26" s="43"/>
      <c r="I26" s="18"/>
      <c r="J26" s="23"/>
    </row>
    <row r="27" spans="1:11" ht="16.2" customHeight="1" x14ac:dyDescent="0.25">
      <c r="A27" s="31" t="s">
        <v>1</v>
      </c>
      <c r="B27" s="14"/>
      <c r="C27" s="32" t="s">
        <v>2</v>
      </c>
      <c r="D27" s="14"/>
      <c r="E27" s="15">
        <f>IF($D$27="",0,DAYS360(B27,D27))</f>
        <v>0</v>
      </c>
      <c r="F27" s="22">
        <f>ROUNDDOWN(E27/360,0)</f>
        <v>0</v>
      </c>
      <c r="G27" s="22">
        <f>ROUNDDOWN((E27-(F27*360))/30,0)</f>
        <v>0</v>
      </c>
      <c r="H27" s="22">
        <f>ROUNDDOWN(E27-(F27*360)-(G27*30),0)</f>
        <v>0</v>
      </c>
      <c r="I27" s="18"/>
    </row>
    <row r="28" spans="1:11" ht="16.2" customHeight="1" x14ac:dyDescent="0.25">
      <c r="A28" s="31" t="s">
        <v>1</v>
      </c>
      <c r="B28" s="14"/>
      <c r="C28" s="32" t="s">
        <v>2</v>
      </c>
      <c r="D28" s="14"/>
      <c r="E28" s="15">
        <f>IF($D$28="",0,DAYS360(B28,$D$28))</f>
        <v>0</v>
      </c>
      <c r="F28" s="22">
        <f>ROUNDDOWN(E28/360,0)</f>
        <v>0</v>
      </c>
      <c r="G28" s="22">
        <f>ROUNDDOWN((E28-(F28*360))/30,0)</f>
        <v>0</v>
      </c>
      <c r="H28" s="22">
        <f>ROUNDDOWN(E28-(F28*360)-(G28*30),0)</f>
        <v>0</v>
      </c>
      <c r="I28" s="18"/>
    </row>
    <row r="29" spans="1:11" ht="16.2" customHeight="1" x14ac:dyDescent="0.25">
      <c r="A29" s="31" t="s">
        <v>1</v>
      </c>
      <c r="B29" s="14"/>
      <c r="C29" s="32" t="s">
        <v>2</v>
      </c>
      <c r="D29" s="14"/>
      <c r="E29" s="15">
        <f>IF($D$29="",0,DAYS360(B29,$D$29))</f>
        <v>0</v>
      </c>
      <c r="F29" s="22">
        <f>ROUNDDOWN(E29/360,0)</f>
        <v>0</v>
      </c>
      <c r="G29" s="22">
        <f>ROUNDDOWN((E29-(F29*360))/30,0)</f>
        <v>0</v>
      </c>
      <c r="H29" s="22">
        <f>ROUNDDOWN(E29-(F29*360)-(G29*30),0)</f>
        <v>0</v>
      </c>
      <c r="I29" s="18"/>
    </row>
    <row r="30" spans="1:11" ht="16.2" customHeight="1" x14ac:dyDescent="0.25">
      <c r="A30" s="33"/>
      <c r="B30" s="13"/>
      <c r="C30" s="34"/>
      <c r="D30" s="13"/>
      <c r="E30" s="11">
        <f>SUM(E27:E29)</f>
        <v>0</v>
      </c>
      <c r="F30" s="26">
        <f>ROUNDDOWN(E30/360,0)</f>
        <v>0</v>
      </c>
      <c r="G30" s="26">
        <f>ROUNDDOWN((E30-(F30*360))/30,0)</f>
        <v>0</v>
      </c>
      <c r="H30" s="26">
        <f>ROUNDDOWN(E30-(F30*360)-(G30*30),0)</f>
        <v>0</v>
      </c>
      <c r="I30" s="18"/>
    </row>
    <row r="31" spans="1:11" ht="16.2" customHeight="1" x14ac:dyDescent="0.25">
      <c r="A31" s="202" t="s">
        <v>10</v>
      </c>
      <c r="B31" s="202"/>
      <c r="C31" s="202"/>
      <c r="D31" s="202"/>
      <c r="E31" s="44"/>
      <c r="F31" s="44"/>
      <c r="G31" s="44"/>
      <c r="H31" s="44"/>
      <c r="I31" s="18"/>
      <c r="K31" s="23" t="s">
        <v>0</v>
      </c>
    </row>
    <row r="32" spans="1:11" ht="16.2" customHeight="1" x14ac:dyDescent="0.25">
      <c r="A32" s="32" t="s">
        <v>1</v>
      </c>
      <c r="B32" s="14"/>
      <c r="C32" s="32" t="s">
        <v>2</v>
      </c>
      <c r="D32" s="14"/>
      <c r="E32" s="15">
        <f>IF($D$32="",0,DAYS360(B32,$D$32))</f>
        <v>0</v>
      </c>
      <c r="F32" s="32">
        <f t="shared" ref="F32:F40" si="3">ROUNDDOWN(E32/360,0)</f>
        <v>0</v>
      </c>
      <c r="G32" s="32">
        <f t="shared" ref="G32:G37" si="4">ROUNDDOWN((E32-(F32*360))/30,0)</f>
        <v>0</v>
      </c>
      <c r="H32" s="32">
        <f t="shared" ref="H32:H37" si="5">ROUNDDOWN(E32-(F32*360)-(G32*30),0)</f>
        <v>0</v>
      </c>
      <c r="I32" s="18" t="s">
        <v>0</v>
      </c>
    </row>
    <row r="33" spans="1:12" ht="16.2" customHeight="1" x14ac:dyDescent="0.25">
      <c r="A33" s="32" t="s">
        <v>1</v>
      </c>
      <c r="B33" s="14"/>
      <c r="C33" s="32" t="s">
        <v>2</v>
      </c>
      <c r="D33" s="14"/>
      <c r="E33" s="15">
        <f>IF($D$33="",0,DAYS360(B33,$D$33))</f>
        <v>0</v>
      </c>
      <c r="F33" s="32">
        <f t="shared" si="3"/>
        <v>0</v>
      </c>
      <c r="G33" s="32">
        <f t="shared" si="4"/>
        <v>0</v>
      </c>
      <c r="H33" s="32">
        <f t="shared" si="5"/>
        <v>0</v>
      </c>
      <c r="I33" s="18"/>
    </row>
    <row r="34" spans="1:12" ht="16.2" customHeight="1" x14ac:dyDescent="0.25">
      <c r="A34" s="32" t="s">
        <v>1</v>
      </c>
      <c r="B34" s="14"/>
      <c r="C34" s="32" t="s">
        <v>2</v>
      </c>
      <c r="D34" s="14"/>
      <c r="E34" s="15">
        <f>IF($D$34="",0,DAYS360(B34,$D$34))</f>
        <v>0</v>
      </c>
      <c r="F34" s="32">
        <f t="shared" si="3"/>
        <v>0</v>
      </c>
      <c r="G34" s="32">
        <f t="shared" si="4"/>
        <v>0</v>
      </c>
      <c r="H34" s="32">
        <f t="shared" si="5"/>
        <v>0</v>
      </c>
      <c r="I34" s="18"/>
    </row>
    <row r="35" spans="1:12" ht="16.2" customHeight="1" x14ac:dyDescent="0.25">
      <c r="A35" s="32" t="s">
        <v>1</v>
      </c>
      <c r="B35" s="14"/>
      <c r="C35" s="32" t="s">
        <v>2</v>
      </c>
      <c r="D35" s="14"/>
      <c r="E35" s="15">
        <f>IF($D$35="",0,DAYS360(B35,$D$35))</f>
        <v>0</v>
      </c>
      <c r="F35" s="32">
        <f t="shared" si="3"/>
        <v>0</v>
      </c>
      <c r="G35" s="32">
        <f t="shared" si="4"/>
        <v>0</v>
      </c>
      <c r="H35" s="32">
        <f t="shared" si="5"/>
        <v>0</v>
      </c>
      <c r="I35" s="18"/>
    </row>
    <row r="36" spans="1:12" ht="16.2" customHeight="1" x14ac:dyDescent="0.25">
      <c r="A36" s="32" t="s">
        <v>1</v>
      </c>
      <c r="B36" s="14"/>
      <c r="C36" s="32" t="s">
        <v>2</v>
      </c>
      <c r="D36" s="14"/>
      <c r="E36" s="15">
        <f>IF($D$36="",0,DAYS360(B36,$D$36))</f>
        <v>0</v>
      </c>
      <c r="F36" s="32">
        <f t="shared" si="3"/>
        <v>0</v>
      </c>
      <c r="G36" s="32">
        <f t="shared" si="4"/>
        <v>0</v>
      </c>
      <c r="H36" s="32">
        <f t="shared" si="5"/>
        <v>0</v>
      </c>
      <c r="I36" s="18"/>
    </row>
    <row r="37" spans="1:12" ht="16.2" customHeight="1" x14ac:dyDescent="0.25">
      <c r="A37" s="32" t="s">
        <v>1</v>
      </c>
      <c r="B37" s="14"/>
      <c r="C37" s="32" t="s">
        <v>2</v>
      </c>
      <c r="D37" s="14"/>
      <c r="E37" s="15">
        <f>IF($D$37="",0,DAYS360(B37,$D$37))</f>
        <v>0</v>
      </c>
      <c r="F37" s="32">
        <f t="shared" si="3"/>
        <v>0</v>
      </c>
      <c r="G37" s="32">
        <f t="shared" si="4"/>
        <v>0</v>
      </c>
      <c r="H37" s="32">
        <f t="shared" si="5"/>
        <v>0</v>
      </c>
      <c r="I37" s="18"/>
    </row>
    <row r="38" spans="1:12" ht="16.2" customHeight="1" x14ac:dyDescent="0.25">
      <c r="A38" s="34"/>
      <c r="B38" s="34"/>
      <c r="C38" s="34"/>
      <c r="D38" s="34"/>
      <c r="E38" s="11">
        <f>SUM(E32:E37)</f>
        <v>0</v>
      </c>
      <c r="F38" s="26">
        <f t="shared" si="3"/>
        <v>0</v>
      </c>
      <c r="G38" s="26">
        <f>ROUNDDOWN((E38-(F38*360))/30,0)</f>
        <v>0</v>
      </c>
      <c r="H38" s="26">
        <f>ROUNDDOWN(E38-(F38*360)-(G38*30),0)</f>
        <v>0</v>
      </c>
      <c r="I38" s="18"/>
      <c r="L38" s="23" t="s">
        <v>0</v>
      </c>
    </row>
    <row r="39" spans="1:12" ht="16.2" customHeight="1" x14ac:dyDescent="0.25">
      <c r="A39" s="35"/>
      <c r="B39" s="35"/>
      <c r="C39" s="35"/>
      <c r="D39" s="35"/>
      <c r="E39" s="35"/>
      <c r="F39" s="35"/>
      <c r="G39" s="35"/>
      <c r="H39" s="35"/>
      <c r="I39" s="18"/>
    </row>
    <row r="40" spans="1:12" s="38" customFormat="1" ht="49.2" customHeight="1" x14ac:dyDescent="0.25">
      <c r="A40" s="198" t="s">
        <v>17</v>
      </c>
      <c r="B40" s="199"/>
      <c r="C40" s="199"/>
      <c r="D40" s="199"/>
      <c r="E40" s="36">
        <f>SUM(E19,E21,E23)-E30-E38</f>
        <v>0</v>
      </c>
      <c r="F40" s="37">
        <f t="shared" si="3"/>
        <v>0</v>
      </c>
      <c r="G40" s="37">
        <f>ROUNDDOWN((E40-(F40*360))/30,0)</f>
        <v>0</v>
      </c>
      <c r="H40" s="37">
        <f>ROUNDDOWN(E40-(F40*360)-(G40*30),0)</f>
        <v>0</v>
      </c>
      <c r="I40" s="37">
        <f>ROUNDDOWN((F40+(G40/12)+(H40/365)),0)</f>
        <v>0</v>
      </c>
    </row>
    <row r="44" spans="1:12" ht="16.2" customHeight="1" x14ac:dyDescent="0.25">
      <c r="I44" s="17" t="s">
        <v>0</v>
      </c>
    </row>
    <row r="45" spans="1:12" ht="16.2" customHeight="1" x14ac:dyDescent="0.25">
      <c r="I45" s="17" t="s">
        <v>0</v>
      </c>
    </row>
    <row r="47" spans="1:12" ht="16.2" customHeight="1" x14ac:dyDescent="0.25">
      <c r="C47" s="17" t="s">
        <v>0</v>
      </c>
    </row>
  </sheetData>
  <sheetProtection algorithmName="SHA-512" hashValue="6qpSWedVt87phKh2j15Xlx07DSQb12Z12gs5sI0FIaS5koPDIrHNgznzCi2ug0cC7gXyV/Sre+wTIwMbhrZUQQ==" saltValue="eps6d23oRtWfWsBUKMSs+Q==" spinCount="100000" sheet="1" selectLockedCells="1"/>
  <mergeCells count="9">
    <mergeCell ref="E2:H2"/>
    <mergeCell ref="A2:D3"/>
    <mergeCell ref="A40:D40"/>
    <mergeCell ref="A4:D4"/>
    <mergeCell ref="A20:D20"/>
    <mergeCell ref="A25:D25"/>
    <mergeCell ref="A26:D26"/>
    <mergeCell ref="A31:D31"/>
    <mergeCell ref="A22:D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retour_agent_services">
                <anchor moveWithCells="1" sizeWithCells="1">
                  <from>
                    <xdr:col>1</xdr:col>
                    <xdr:colOff>312420</xdr:colOff>
                    <xdr:row>41</xdr:row>
                    <xdr:rowOff>7620</xdr:rowOff>
                  </from>
                  <to>
                    <xdr:col>3</xdr:col>
                    <xdr:colOff>259080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retour_agent_services">
                <anchor moveWithCells="1" sizeWithCells="1">
                  <from>
                    <xdr:col>1</xdr:col>
                    <xdr:colOff>297180</xdr:colOff>
                    <xdr:row>0</xdr:row>
                    <xdr:rowOff>83820</xdr:rowOff>
                  </from>
                  <to>
                    <xdr:col>3</xdr:col>
                    <xdr:colOff>289560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F1E9-8E4F-4171-9E57-610167B3FFD7}">
  <sheetPr codeName="Feuil1"/>
  <dimension ref="A1:L28"/>
  <sheetViews>
    <sheetView workbookViewId="0">
      <selection activeCell="A5" sqref="A5"/>
    </sheetView>
  </sheetViews>
  <sheetFormatPr baseColWidth="10" defaultColWidth="11.44140625" defaultRowHeight="16.2" customHeight="1" x14ac:dyDescent="0.25"/>
  <cols>
    <col min="1" max="1" width="37.109375" style="17" customWidth="1"/>
    <col min="2" max="2" width="9.5546875" style="17" customWidth="1"/>
    <col min="3" max="3" width="16" style="17" customWidth="1"/>
    <col min="4" max="4" width="7.6640625" style="17" customWidth="1"/>
    <col min="5" max="5" width="13.5546875" style="17" customWidth="1"/>
    <col min="6" max="6" width="11.5546875" style="17" customWidth="1"/>
    <col min="7" max="7" width="12" style="17" customWidth="1"/>
    <col min="8" max="8" width="12.88671875" style="17" customWidth="1"/>
    <col min="9" max="9" width="12.44140625" style="17" customWidth="1"/>
    <col min="10" max="11" width="6" style="17" customWidth="1"/>
    <col min="12" max="16384" width="11.44140625" style="17"/>
  </cols>
  <sheetData>
    <row r="1" spans="1:12" ht="30" customHeight="1" x14ac:dyDescent="0.25"/>
    <row r="2" spans="1:12" ht="16.2" customHeight="1" x14ac:dyDescent="0.25">
      <c r="B2" s="205"/>
      <c r="C2" s="205"/>
      <c r="D2" s="205"/>
      <c r="E2" s="205"/>
      <c r="J2" s="18"/>
    </row>
    <row r="3" spans="1:12" ht="46.95" customHeight="1" x14ac:dyDescent="0.25">
      <c r="A3" s="198" t="s">
        <v>46</v>
      </c>
      <c r="B3" s="198"/>
      <c r="C3" s="198"/>
      <c r="D3" s="198"/>
      <c r="E3" s="198"/>
      <c r="F3" s="19">
        <v>44561</v>
      </c>
      <c r="G3" s="20" t="s">
        <v>3</v>
      </c>
      <c r="H3" s="20" t="s">
        <v>4</v>
      </c>
      <c r="I3" s="20" t="s">
        <v>5</v>
      </c>
      <c r="J3" s="18"/>
    </row>
    <row r="4" spans="1:12" ht="16.2" customHeight="1" x14ac:dyDescent="0.25">
      <c r="A4" s="204" t="s">
        <v>47</v>
      </c>
      <c r="B4" s="204"/>
      <c r="C4" s="204"/>
      <c r="D4" s="204"/>
      <c r="E4" s="204"/>
      <c r="F4" s="42"/>
      <c r="G4" s="42"/>
      <c r="H4" s="42"/>
      <c r="I4" s="42"/>
      <c r="J4" s="18"/>
    </row>
    <row r="5" spans="1:12" ht="16.2" customHeight="1" x14ac:dyDescent="0.25">
      <c r="A5" s="114"/>
      <c r="B5" s="21" t="s">
        <v>1</v>
      </c>
      <c r="C5" s="39"/>
      <c r="D5" s="21" t="s">
        <v>2</v>
      </c>
      <c r="E5" s="39"/>
      <c r="F5" s="12">
        <f>IF($E$5="",0,DAYS360(C5,$E$5))</f>
        <v>0</v>
      </c>
      <c r="G5" s="22">
        <f t="shared" ref="G5:G19" si="0">ROUNDDOWN(F5/360,0)</f>
        <v>0</v>
      </c>
      <c r="H5" s="22">
        <f t="shared" ref="H5:H19" si="1">ROUNDDOWN((F5-(G5*360))/30,0)</f>
        <v>0</v>
      </c>
      <c r="I5" s="22">
        <f t="shared" ref="I5:I19" si="2">ROUNDDOWN(F5-(G5*360)-(H5*30),0)</f>
        <v>0</v>
      </c>
      <c r="J5" s="18"/>
      <c r="L5" s="23" t="s">
        <v>0</v>
      </c>
    </row>
    <row r="6" spans="1:12" ht="16.2" customHeight="1" x14ac:dyDescent="0.25">
      <c r="A6" s="115"/>
      <c r="B6" s="21" t="s">
        <v>1</v>
      </c>
      <c r="C6" s="14"/>
      <c r="D6" s="21" t="s">
        <v>2</v>
      </c>
      <c r="E6" s="14"/>
      <c r="F6" s="12">
        <f>IF($E$6="",0,DAYS360(C6,$E$6))</f>
        <v>0</v>
      </c>
      <c r="G6" s="22">
        <f t="shared" si="0"/>
        <v>0</v>
      </c>
      <c r="H6" s="22">
        <f t="shared" si="1"/>
        <v>0</v>
      </c>
      <c r="I6" s="22">
        <f t="shared" si="2"/>
        <v>0</v>
      </c>
      <c r="J6" s="18"/>
    </row>
    <row r="7" spans="1:12" ht="16.2" customHeight="1" x14ac:dyDescent="0.25">
      <c r="A7" s="115"/>
      <c r="B7" s="21" t="s">
        <v>1</v>
      </c>
      <c r="C7" s="14"/>
      <c r="D7" s="21" t="s">
        <v>2</v>
      </c>
      <c r="E7" s="14"/>
      <c r="F7" s="12">
        <f>IF($E$7="",0,DAYS360(C7,$E$7))</f>
        <v>0</v>
      </c>
      <c r="G7" s="22">
        <f t="shared" si="0"/>
        <v>0</v>
      </c>
      <c r="H7" s="22">
        <f t="shared" si="1"/>
        <v>0</v>
      </c>
      <c r="I7" s="22">
        <f t="shared" si="2"/>
        <v>0</v>
      </c>
      <c r="J7" s="18"/>
    </row>
    <row r="8" spans="1:12" ht="16.2" customHeight="1" x14ac:dyDescent="0.25">
      <c r="A8" s="115"/>
      <c r="B8" s="21" t="s">
        <v>1</v>
      </c>
      <c r="C8" s="14"/>
      <c r="D8" s="21" t="s">
        <v>2</v>
      </c>
      <c r="E8" s="14"/>
      <c r="F8" s="12">
        <f>IF($E$8="",0,DAYS360(C8,$E$8))</f>
        <v>0</v>
      </c>
      <c r="G8" s="22">
        <f t="shared" si="0"/>
        <v>0</v>
      </c>
      <c r="H8" s="22">
        <f t="shared" si="1"/>
        <v>0</v>
      </c>
      <c r="I8" s="22">
        <f t="shared" si="2"/>
        <v>0</v>
      </c>
      <c r="J8" s="18"/>
    </row>
    <row r="9" spans="1:12" ht="16.2" customHeight="1" x14ac:dyDescent="0.25">
      <c r="A9" s="115"/>
      <c r="B9" s="21" t="s">
        <v>1</v>
      </c>
      <c r="C9" s="14"/>
      <c r="D9" s="21" t="s">
        <v>2</v>
      </c>
      <c r="E9" s="14"/>
      <c r="F9" s="12">
        <f>IF($E$9="",0,DAYS360(C9,$E$9))</f>
        <v>0</v>
      </c>
      <c r="G9" s="22">
        <f t="shared" si="0"/>
        <v>0</v>
      </c>
      <c r="H9" s="22">
        <f t="shared" si="1"/>
        <v>0</v>
      </c>
      <c r="I9" s="22">
        <f t="shared" si="2"/>
        <v>0</v>
      </c>
      <c r="J9" s="18"/>
    </row>
    <row r="10" spans="1:12" ht="16.2" customHeight="1" x14ac:dyDescent="0.25">
      <c r="A10" s="115"/>
      <c r="B10" s="21" t="s">
        <v>1</v>
      </c>
      <c r="C10" s="14"/>
      <c r="D10" s="21" t="s">
        <v>2</v>
      </c>
      <c r="E10" s="14"/>
      <c r="F10" s="12">
        <f>IF($E$10="",0,DAYS360(C10,$E$10))</f>
        <v>0</v>
      </c>
      <c r="G10" s="22">
        <f t="shared" si="0"/>
        <v>0</v>
      </c>
      <c r="H10" s="22">
        <f t="shared" si="1"/>
        <v>0</v>
      </c>
      <c r="I10" s="22">
        <f t="shared" si="2"/>
        <v>0</v>
      </c>
      <c r="J10" s="18"/>
    </row>
    <row r="11" spans="1:12" ht="16.2" customHeight="1" x14ac:dyDescent="0.25">
      <c r="A11" s="115"/>
      <c r="B11" s="21" t="s">
        <v>1</v>
      </c>
      <c r="C11" s="14"/>
      <c r="D11" s="21" t="s">
        <v>2</v>
      </c>
      <c r="E11" s="14"/>
      <c r="F11" s="12">
        <f>IF($E$11="",0,DAYS360(C11,$E$11))</f>
        <v>0</v>
      </c>
      <c r="G11" s="22">
        <f t="shared" si="0"/>
        <v>0</v>
      </c>
      <c r="H11" s="22">
        <f t="shared" si="1"/>
        <v>0</v>
      </c>
      <c r="I11" s="22">
        <f t="shared" si="2"/>
        <v>0</v>
      </c>
      <c r="J11" s="18"/>
    </row>
    <row r="12" spans="1:12" ht="16.2" customHeight="1" x14ac:dyDescent="0.25">
      <c r="A12" s="115"/>
      <c r="B12" s="21" t="s">
        <v>1</v>
      </c>
      <c r="C12" s="14"/>
      <c r="D12" s="21" t="s">
        <v>2</v>
      </c>
      <c r="E12" s="14"/>
      <c r="F12" s="12">
        <f>IF($E$12="",0,DAYS360(C12,$E$12))</f>
        <v>0</v>
      </c>
      <c r="G12" s="22">
        <f t="shared" si="0"/>
        <v>0</v>
      </c>
      <c r="H12" s="22">
        <f t="shared" si="1"/>
        <v>0</v>
      </c>
      <c r="I12" s="22">
        <f t="shared" si="2"/>
        <v>0</v>
      </c>
      <c r="J12" s="18"/>
    </row>
    <row r="13" spans="1:12" ht="16.2" customHeight="1" x14ac:dyDescent="0.25">
      <c r="A13" s="115"/>
      <c r="B13" s="21" t="s">
        <v>1</v>
      </c>
      <c r="C13" s="14"/>
      <c r="D13" s="21" t="s">
        <v>2</v>
      </c>
      <c r="E13" s="14"/>
      <c r="F13" s="12">
        <f>IF($E$13="",0,DAYS360(C13,$E$13))</f>
        <v>0</v>
      </c>
      <c r="G13" s="22">
        <f t="shared" si="0"/>
        <v>0</v>
      </c>
      <c r="H13" s="22">
        <f t="shared" si="1"/>
        <v>0</v>
      </c>
      <c r="I13" s="22">
        <f t="shared" si="2"/>
        <v>0</v>
      </c>
      <c r="J13" s="18"/>
    </row>
    <row r="14" spans="1:12" ht="16.2" customHeight="1" x14ac:dyDescent="0.25">
      <c r="A14" s="115"/>
      <c r="B14" s="21" t="s">
        <v>1</v>
      </c>
      <c r="C14" s="14"/>
      <c r="D14" s="21" t="s">
        <v>2</v>
      </c>
      <c r="E14" s="14"/>
      <c r="F14" s="12">
        <f>IF($E$14="",0,DAYS360(C14,$E$14))</f>
        <v>0</v>
      </c>
      <c r="G14" s="22">
        <f t="shared" si="0"/>
        <v>0</v>
      </c>
      <c r="H14" s="22">
        <f t="shared" si="1"/>
        <v>0</v>
      </c>
      <c r="I14" s="22">
        <f t="shared" si="2"/>
        <v>0</v>
      </c>
      <c r="J14" s="18"/>
    </row>
    <row r="15" spans="1:12" ht="16.2" customHeight="1" x14ac:dyDescent="0.25">
      <c r="A15" s="115"/>
      <c r="B15" s="21" t="s">
        <v>1</v>
      </c>
      <c r="C15" s="14"/>
      <c r="D15" s="21" t="s">
        <v>2</v>
      </c>
      <c r="E15" s="14"/>
      <c r="F15" s="12">
        <f>IF($E$15="",0,DAYS360(C15,$E$15))</f>
        <v>0</v>
      </c>
      <c r="G15" s="22">
        <f t="shared" si="0"/>
        <v>0</v>
      </c>
      <c r="H15" s="22">
        <f t="shared" si="1"/>
        <v>0</v>
      </c>
      <c r="I15" s="22">
        <f t="shared" si="2"/>
        <v>0</v>
      </c>
      <c r="J15" s="18"/>
    </row>
    <row r="16" spans="1:12" ht="16.2" customHeight="1" x14ac:dyDescent="0.25">
      <c r="A16" s="115"/>
      <c r="B16" s="21" t="s">
        <v>1</v>
      </c>
      <c r="C16" s="14"/>
      <c r="D16" s="21" t="s">
        <v>2</v>
      </c>
      <c r="E16" s="14"/>
      <c r="F16" s="12">
        <f>IF($E$16="",0,DAYS360(C16,$E$16))</f>
        <v>0</v>
      </c>
      <c r="G16" s="22">
        <f t="shared" si="0"/>
        <v>0</v>
      </c>
      <c r="H16" s="22">
        <f t="shared" si="1"/>
        <v>0</v>
      </c>
      <c r="I16" s="22">
        <f t="shared" si="2"/>
        <v>0</v>
      </c>
      <c r="J16" s="18"/>
    </row>
    <row r="17" spans="1:10" ht="16.2" customHeight="1" x14ac:dyDescent="0.25">
      <c r="A17" s="115"/>
      <c r="B17" s="21" t="s">
        <v>1</v>
      </c>
      <c r="C17" s="14"/>
      <c r="D17" s="21" t="s">
        <v>2</v>
      </c>
      <c r="E17" s="14"/>
      <c r="F17" s="12">
        <f>IF($E$17="",0,DAYS360(C17,$E$17))</f>
        <v>0</v>
      </c>
      <c r="G17" s="22">
        <f t="shared" si="0"/>
        <v>0</v>
      </c>
      <c r="H17" s="22">
        <f t="shared" si="1"/>
        <v>0</v>
      </c>
      <c r="I17" s="22">
        <f t="shared" si="2"/>
        <v>0</v>
      </c>
      <c r="J17" s="18"/>
    </row>
    <row r="18" spans="1:10" ht="16.2" customHeight="1" x14ac:dyDescent="0.25">
      <c r="A18" s="115"/>
      <c r="B18" s="21" t="s">
        <v>1</v>
      </c>
      <c r="C18" s="14"/>
      <c r="D18" s="21" t="s">
        <v>2</v>
      </c>
      <c r="E18" s="14"/>
      <c r="F18" s="12">
        <f>IF($E$18="",0,DAYS360(C18,$E$18))</f>
        <v>0</v>
      </c>
      <c r="G18" s="22">
        <f t="shared" si="0"/>
        <v>0</v>
      </c>
      <c r="H18" s="22">
        <f t="shared" si="1"/>
        <v>0</v>
      </c>
      <c r="I18" s="22">
        <f t="shared" si="2"/>
        <v>0</v>
      </c>
      <c r="J18" s="18"/>
    </row>
    <row r="19" spans="1:10" ht="27" customHeight="1" x14ac:dyDescent="0.25">
      <c r="A19" s="24"/>
      <c r="B19" s="24"/>
      <c r="C19" s="24"/>
      <c r="D19" s="24"/>
      <c r="E19" s="24"/>
      <c r="F19" s="46">
        <f>SUM(F5:F18)</f>
        <v>0</v>
      </c>
      <c r="G19" s="47">
        <f t="shared" si="0"/>
        <v>0</v>
      </c>
      <c r="H19" s="47">
        <f t="shared" si="1"/>
        <v>0</v>
      </c>
      <c r="I19" s="47">
        <f t="shared" si="2"/>
        <v>0</v>
      </c>
      <c r="J19" s="18"/>
    </row>
    <row r="20" spans="1:10" ht="16.2" customHeight="1" x14ac:dyDescent="0.25">
      <c r="F20" s="10"/>
      <c r="G20" s="30"/>
      <c r="H20" s="30"/>
      <c r="I20" s="30"/>
      <c r="J20" s="18"/>
    </row>
    <row r="21" spans="1:10" ht="16.2" customHeight="1" x14ac:dyDescent="0.25">
      <c r="B21" s="35"/>
      <c r="C21" s="35"/>
      <c r="D21" s="35"/>
      <c r="E21" s="35"/>
      <c r="F21" s="35"/>
      <c r="G21" s="35"/>
      <c r="H21" s="35"/>
      <c r="I21" s="35"/>
      <c r="J21" s="18"/>
    </row>
    <row r="25" spans="1:10" ht="16.2" customHeight="1" x14ac:dyDescent="0.25">
      <c r="J25" s="17" t="s">
        <v>0</v>
      </c>
    </row>
    <row r="26" spans="1:10" ht="16.2" customHeight="1" x14ac:dyDescent="0.25">
      <c r="J26" s="17" t="s">
        <v>0</v>
      </c>
    </row>
    <row r="28" spans="1:10" ht="16.2" customHeight="1" x14ac:dyDescent="0.25">
      <c r="D28" s="17" t="s">
        <v>0</v>
      </c>
    </row>
  </sheetData>
  <sheetProtection algorithmName="SHA-512" hashValue="hILDZ36CvbOyIxy714OH/xtQfZ2A69M6K2V2p7pSuW/rgDmvVsBA5Gsl1PQHocbipnxJrGfhZpWlTPXbNQnYhw==" saltValue="/jQ64i6gB+2YqnWoQKpQQQ==" spinCount="100000" sheet="1" objects="1" scenarios="1" selectLockedCells="1"/>
  <mergeCells count="3">
    <mergeCell ref="A3:E3"/>
    <mergeCell ref="A4:E4"/>
    <mergeCell ref="B2:E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 macro="[0]!retour_agent_activites">
                <anchor moveWithCells="1" sizeWithCells="1">
                  <from>
                    <xdr:col>2</xdr:col>
                    <xdr:colOff>312420</xdr:colOff>
                    <xdr:row>22</xdr:row>
                    <xdr:rowOff>7620</xdr:rowOff>
                  </from>
                  <to>
                    <xdr:col>4</xdr:col>
                    <xdr:colOff>259080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0]!retour_agent_activites">
                <anchor moveWithCells="1" sizeWithCells="1">
                  <from>
                    <xdr:col>2</xdr:col>
                    <xdr:colOff>297180</xdr:colOff>
                    <xdr:row>0</xdr:row>
                    <xdr:rowOff>83820</xdr:rowOff>
                  </from>
                  <to>
                    <xdr:col>4</xdr:col>
                    <xdr:colOff>289560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B37"/>
  <sheetViews>
    <sheetView workbookViewId="0">
      <selection activeCell="D34" sqref="D34"/>
    </sheetView>
  </sheetViews>
  <sheetFormatPr baseColWidth="10" defaultRowHeight="13.2" x14ac:dyDescent="0.25"/>
  <cols>
    <col min="1" max="1" width="51.109375" customWidth="1"/>
  </cols>
  <sheetData>
    <row r="1" spans="1:1" ht="31.2" x14ac:dyDescent="0.5">
      <c r="A1" s="5" t="s">
        <v>43</v>
      </c>
    </row>
    <row r="2" spans="1:1" ht="31.2" x14ac:dyDescent="0.5">
      <c r="A2" s="5" t="s">
        <v>25</v>
      </c>
    </row>
    <row r="4" spans="1:1" ht="15" x14ac:dyDescent="0.25">
      <c r="A4" s="52" t="s">
        <v>30</v>
      </c>
    </row>
    <row r="5" spans="1:1" ht="15" x14ac:dyDescent="0.25">
      <c r="A5" s="52" t="s">
        <v>29</v>
      </c>
    </row>
    <row r="6" spans="1:1" ht="15" x14ac:dyDescent="0.25">
      <c r="A6" s="55" t="s">
        <v>55</v>
      </c>
    </row>
    <row r="7" spans="1:1" ht="15" x14ac:dyDescent="0.25">
      <c r="A7" s="55" t="s">
        <v>31</v>
      </c>
    </row>
    <row r="8" spans="1:1" ht="15" x14ac:dyDescent="0.25">
      <c r="A8" s="54" t="s">
        <v>53</v>
      </c>
    </row>
    <row r="9" spans="1:1" ht="15" x14ac:dyDescent="0.25">
      <c r="A9" s="54" t="s">
        <v>56</v>
      </c>
    </row>
    <row r="10" spans="1:1" ht="15" x14ac:dyDescent="0.25">
      <c r="A10" s="53" t="s">
        <v>57</v>
      </c>
    </row>
    <row r="11" spans="1:1" ht="15" x14ac:dyDescent="0.25">
      <c r="A11" s="53" t="s">
        <v>54</v>
      </c>
    </row>
    <row r="12" spans="1:1" ht="15" x14ac:dyDescent="0.25">
      <c r="A12" s="52" t="s">
        <v>44</v>
      </c>
    </row>
    <row r="13" spans="1:1" ht="15" x14ac:dyDescent="0.25">
      <c r="A13" s="52" t="s">
        <v>32</v>
      </c>
    </row>
    <row r="14" spans="1:1" ht="15" x14ac:dyDescent="0.25">
      <c r="A14" s="56" t="s">
        <v>45</v>
      </c>
    </row>
    <row r="16" spans="1:1" ht="15" x14ac:dyDescent="0.25">
      <c r="A16" s="8" t="s">
        <v>28</v>
      </c>
    </row>
    <row r="17" spans="1:2" ht="15" x14ac:dyDescent="0.25">
      <c r="A17" s="8" t="s">
        <v>33</v>
      </c>
    </row>
    <row r="18" spans="1:2" ht="15" x14ac:dyDescent="0.25">
      <c r="A18" s="9" t="s">
        <v>34</v>
      </c>
    </row>
    <row r="19" spans="1:2" ht="15" x14ac:dyDescent="0.25">
      <c r="A19" s="9" t="s">
        <v>35</v>
      </c>
    </row>
    <row r="20" spans="1:2" ht="15" x14ac:dyDescent="0.25">
      <c r="A20" s="9" t="s">
        <v>36</v>
      </c>
    </row>
    <row r="21" spans="1:2" ht="15" x14ac:dyDescent="0.25">
      <c r="A21" s="9" t="s">
        <v>37</v>
      </c>
    </row>
    <row r="22" spans="1:2" ht="15" x14ac:dyDescent="0.25">
      <c r="A22" s="9" t="s">
        <v>38</v>
      </c>
    </row>
    <row r="23" spans="1:2" ht="15" x14ac:dyDescent="0.25">
      <c r="A23" s="9" t="s">
        <v>39</v>
      </c>
    </row>
    <row r="24" spans="1:2" ht="15" x14ac:dyDescent="0.25">
      <c r="A24" s="9" t="s">
        <v>40</v>
      </c>
    </row>
    <row r="25" spans="1:2" ht="15" x14ac:dyDescent="0.25">
      <c r="A25" s="9" t="s">
        <v>41</v>
      </c>
    </row>
    <row r="26" spans="1:2" ht="15" x14ac:dyDescent="0.25">
      <c r="A26" s="9" t="s">
        <v>42</v>
      </c>
    </row>
    <row r="30" spans="1:2" x14ac:dyDescent="0.25">
      <c r="A30" s="41">
        <v>44197</v>
      </c>
    </row>
    <row r="31" spans="1:2" x14ac:dyDescent="0.25">
      <c r="B31" s="51" t="s">
        <v>50</v>
      </c>
    </row>
    <row r="32" spans="1:2" x14ac:dyDescent="0.25">
      <c r="B32" s="51"/>
    </row>
    <row r="33" spans="1:2" x14ac:dyDescent="0.25">
      <c r="A33" s="94" t="s">
        <v>93</v>
      </c>
      <c r="B33">
        <v>0</v>
      </c>
    </row>
    <row r="34" spans="1:2" x14ac:dyDescent="0.25">
      <c r="A34" s="49" t="s">
        <v>49</v>
      </c>
      <c r="B34">
        <v>2</v>
      </c>
    </row>
    <row r="35" spans="1:2" x14ac:dyDescent="0.25">
      <c r="A35" s="49" t="s">
        <v>51</v>
      </c>
      <c r="B35">
        <v>3</v>
      </c>
    </row>
    <row r="36" spans="1:2" x14ac:dyDescent="0.25">
      <c r="A36" s="50" t="s">
        <v>52</v>
      </c>
      <c r="B36">
        <v>4</v>
      </c>
    </row>
    <row r="37" spans="1:2" x14ac:dyDescent="0.25">
      <c r="A37" s="94" t="s">
        <v>94</v>
      </c>
      <c r="B37">
        <v>5</v>
      </c>
    </row>
  </sheetData>
  <sheetProtection algorithmName="SHA-512" hashValue="Tu9VTqyTGMo4XZ4q5UxztxRQ19zLB/IzC+3kVV4kpfo5xsQLiKWZQ+D9uoftHMuQQBMXJeqSpEWjdX17hGuOdA==" saltValue="fRRVM+RgpKQwmQVHh/PFJ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Agent </vt:lpstr>
      <vt:lpstr>Etat des services</vt:lpstr>
      <vt:lpstr>Activité valorisante </vt:lpstr>
      <vt:lpstr>paramètres</vt:lpstr>
      <vt:lpstr>encadrement</vt:lpstr>
      <vt:lpstr>'Agent '!Zone_d_impression</vt:lpstr>
      <vt:lpstr>'Etat des services'!Zone_d_impression</vt:lpstr>
    </vt:vector>
  </TitlesOfParts>
  <Company>Centre de gestion FPT49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LAUBIER</dc:creator>
  <cp:lastModifiedBy>Fabien Sorin</cp:lastModifiedBy>
  <cp:lastPrinted>2021-04-12T14:07:50Z</cp:lastPrinted>
  <dcterms:created xsi:type="dcterms:W3CDTF">2007-10-15T15:44:25Z</dcterms:created>
  <dcterms:modified xsi:type="dcterms:W3CDTF">2021-12-13T12:44:13Z</dcterms:modified>
</cp:coreProperties>
</file>